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mc:AlternateContent xmlns:mc="http://schemas.openxmlformats.org/markup-compatibility/2006">
    <mc:Choice Requires="x15">
      <x15ac:absPath xmlns:x15ac="http://schemas.microsoft.com/office/spreadsheetml/2010/11/ac" url="\\TXAUS1FSVM00000.clearesult.com\Programs\Indiana Programs\Indiana Engineering\AES IN Calculators\2026 AES IN Calculators\"/>
    </mc:Choice>
  </mc:AlternateContent>
  <xr:revisionPtr revIDLastSave="0" documentId="13_ncr:1_{9168E4E2-D5D0-41F9-BB41-B41BE7B52F00}" xr6:coauthVersionLast="47" xr6:coauthVersionMax="47" xr10:uidLastSave="{00000000-0000-0000-0000-000000000000}"/>
  <workbookProtection workbookAlgorithmName="SHA-512" workbookHashValue="Kh42OpvJVvjmro6n87DM9+NAbiY31pWwPizc386zt2MQDk4w8/k6KLIyuujQigvbFBGrPIG6udiH4xi4zGKaMA==" workbookSaltValue="uHDd34gcBPxGvQVuA4b91g==" workbookSpinCount="100000" lockStructure="1"/>
  <bookViews>
    <workbookView xWindow="-20610" yWindow="-120" windowWidth="20730" windowHeight="11040" firstSheet="2" activeTab="2" xr2:uid="{00000000-000D-0000-FFFF-FFFF00000000}"/>
  </bookViews>
  <sheets>
    <sheet name="Application" sheetId="4" r:id="rId1"/>
    <sheet name="Instructions" sheetId="1" r:id="rId2"/>
    <sheet name="Calculator" sheetId="2" r:id="rId3"/>
    <sheet name="NPLV Adj Factors" sheetId="6" r:id="rId4"/>
    <sheet name="Lists" sheetId="3" r:id="rId5"/>
    <sheet name="Version History" sheetId="5" state="hidden" r:id="rId6"/>
  </sheets>
  <definedNames>
    <definedName name="_xlnm.Print_Area" localSheetId="1">Instructions!$A$1:$A$37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2" i="2" l="1" a="1"/>
  <c r="O62" i="2" s="1"/>
  <c r="P62" i="2" a="1"/>
  <c r="P62" i="2"/>
  <c r="R62" i="2" s="1"/>
  <c r="S62" i="2"/>
  <c r="T62" i="2" s="1"/>
  <c r="O44" i="2" a="1"/>
  <c r="O44" i="2" s="1"/>
  <c r="Q44" i="2" s="1"/>
  <c r="P44" i="2" a="1"/>
  <c r="P44" i="2" s="1"/>
  <c r="R44" i="2" s="1"/>
  <c r="U26" i="2"/>
  <c r="O26" i="2" a="1"/>
  <c r="O26" i="2"/>
  <c r="P26" i="2" a="1"/>
  <c r="P26" i="2" s="1"/>
  <c r="R26" i="2" s="1"/>
  <c r="U46" i="2"/>
  <c r="U47" i="2"/>
  <c r="U48" i="2"/>
  <c r="U49" i="2"/>
  <c r="U50" i="2"/>
  <c r="U51" i="2"/>
  <c r="U52" i="2"/>
  <c r="U53" i="2"/>
  <c r="U54" i="2"/>
  <c r="U45" i="2"/>
  <c r="T47" i="2"/>
  <c r="T48" i="2"/>
  <c r="T49" i="2"/>
  <c r="T50" i="2"/>
  <c r="T51" i="2"/>
  <c r="T52" i="2"/>
  <c r="T53" i="2"/>
  <c r="T54" i="2"/>
  <c r="P46" i="2" a="1"/>
  <c r="P46" i="2" s="1"/>
  <c r="R46" i="2" s="1"/>
  <c r="P45" i="2" a="1"/>
  <c r="P45" i="2" s="1"/>
  <c r="R45" i="2" s="1"/>
  <c r="P47" i="2" a="1"/>
  <c r="P47" i="2"/>
  <c r="P48" i="2" a="1"/>
  <c r="P48" i="2" s="1"/>
  <c r="P49" i="2" a="1"/>
  <c r="P49" i="2"/>
  <c r="P50" i="2" a="1"/>
  <c r="P50" i="2" s="1"/>
  <c r="P51" i="2" a="1"/>
  <c r="P51" i="2"/>
  <c r="P52" i="2" a="1"/>
  <c r="P52" i="2" s="1"/>
  <c r="P53" i="2" a="1"/>
  <c r="P53" i="2"/>
  <c r="P54" i="2" a="1"/>
  <c r="P54" i="2" s="1"/>
  <c r="O46" i="2" a="1"/>
  <c r="O46" i="2" s="1"/>
  <c r="O47" i="2" a="1"/>
  <c r="O47" i="2"/>
  <c r="O48" i="2" a="1"/>
  <c r="O48" i="2" s="1"/>
  <c r="O49" i="2" a="1"/>
  <c r="O49" i="2"/>
  <c r="O50" i="2" a="1"/>
  <c r="O50" i="2" s="1"/>
  <c r="O51" i="2" a="1"/>
  <c r="O51" i="2"/>
  <c r="O52" i="2" a="1"/>
  <c r="O52" i="2" s="1"/>
  <c r="O53" i="2" a="1"/>
  <c r="O53" i="2"/>
  <c r="O54" i="2" a="1"/>
  <c r="O54" i="2" s="1"/>
  <c r="O45" i="2" a="1"/>
  <c r="O45" i="2" s="1"/>
  <c r="R47" i="2"/>
  <c r="R48" i="2"/>
  <c r="R49" i="2"/>
  <c r="R50" i="2"/>
  <c r="R51" i="2"/>
  <c r="R52" i="2"/>
  <c r="R53" i="2"/>
  <c r="R54" i="2"/>
  <c r="R63" i="2"/>
  <c r="R67" i="2"/>
  <c r="U63" i="2"/>
  <c r="T64" i="2"/>
  <c r="V64" i="2" s="1"/>
  <c r="T65" i="2"/>
  <c r="T66" i="2"/>
  <c r="T67" i="2"/>
  <c r="T68" i="2"/>
  <c r="T69" i="2"/>
  <c r="T70" i="2"/>
  <c r="T71" i="2"/>
  <c r="T72" i="2"/>
  <c r="O63" i="2" a="1"/>
  <c r="O63" i="2" s="1"/>
  <c r="U64" i="2"/>
  <c r="U65" i="2"/>
  <c r="U66" i="2"/>
  <c r="U67" i="2"/>
  <c r="U68" i="2"/>
  <c r="U69" i="2"/>
  <c r="U70" i="2"/>
  <c r="U71" i="2"/>
  <c r="U72" i="2"/>
  <c r="O64" i="2" a="1"/>
  <c r="O64" i="2" s="1"/>
  <c r="O65" i="2" a="1"/>
  <c r="O65" i="2"/>
  <c r="O66" i="2" a="1"/>
  <c r="O66" i="2" s="1"/>
  <c r="O67" i="2" a="1"/>
  <c r="O67" i="2"/>
  <c r="O68" i="2" a="1"/>
  <c r="O68" i="2" s="1"/>
  <c r="O69" i="2" a="1"/>
  <c r="O69" i="2"/>
  <c r="O70" i="2" a="1"/>
  <c r="O70" i="2" s="1"/>
  <c r="O71" i="2" a="1"/>
  <c r="O71" i="2"/>
  <c r="O72" i="2" a="1"/>
  <c r="O72" i="2" s="1"/>
  <c r="P64" i="2" a="1"/>
  <c r="P64" i="2" s="1"/>
  <c r="R64" i="2" s="1"/>
  <c r="P65" i="2" a="1"/>
  <c r="P65" i="2"/>
  <c r="P66" i="2" a="1"/>
  <c r="P66" i="2" s="1"/>
  <c r="P67" i="2" a="1"/>
  <c r="P67" i="2"/>
  <c r="P68" i="2" a="1"/>
  <c r="P68" i="2" s="1"/>
  <c r="P69" i="2" a="1"/>
  <c r="P69" i="2"/>
  <c r="P70" i="2" a="1"/>
  <c r="P70" i="2" s="1"/>
  <c r="P71" i="2" a="1"/>
  <c r="P71" i="2" s="1"/>
  <c r="P72" i="2" a="1"/>
  <c r="P72" i="2" s="1"/>
  <c r="P63" i="2" a="1"/>
  <c r="P63" i="2" s="1"/>
  <c r="P27" i="2" a="1"/>
  <c r="P27" i="2" s="1"/>
  <c r="R72" i="2"/>
  <c r="R71" i="2"/>
  <c r="R70" i="2"/>
  <c r="R69" i="2"/>
  <c r="R68" i="2"/>
  <c r="R66" i="2"/>
  <c r="R65" i="2"/>
  <c r="R27" i="2"/>
  <c r="R28" i="2"/>
  <c r="R29" i="2"/>
  <c r="R30" i="2"/>
  <c r="R31" i="2"/>
  <c r="R32" i="2"/>
  <c r="R33" i="2"/>
  <c r="R34" i="2"/>
  <c r="R35" i="2"/>
  <c r="R36" i="2"/>
  <c r="U29" i="2"/>
  <c r="U30" i="2"/>
  <c r="U31" i="2"/>
  <c r="U32" i="2"/>
  <c r="U33" i="2"/>
  <c r="U34" i="2"/>
  <c r="U35" i="2"/>
  <c r="U36" i="2"/>
  <c r="S27" i="2"/>
  <c r="Q27" i="2"/>
  <c r="P28" i="2" a="1"/>
  <c r="P28" i="2" s="1"/>
  <c r="T28" i="2" s="1"/>
  <c r="P29" i="2" a="1"/>
  <c r="P29" i="2" s="1"/>
  <c r="P30" i="2" a="1"/>
  <c r="P30" i="2" s="1"/>
  <c r="P31" i="2" a="1"/>
  <c r="P31" i="2" s="1"/>
  <c r="P32" i="2" a="1"/>
  <c r="P32" i="2" s="1"/>
  <c r="P33" i="2" a="1"/>
  <c r="P33" i="2" s="1"/>
  <c r="P34" i="2" a="1"/>
  <c r="P34" i="2" s="1"/>
  <c r="P35" i="2" a="1"/>
  <c r="P35" i="2" s="1"/>
  <c r="P36" i="2" a="1"/>
  <c r="P36" i="2" s="1"/>
  <c r="O27" i="2" a="1"/>
  <c r="O27" i="2" s="1"/>
  <c r="U27" i="2" s="1"/>
  <c r="T27" i="2" l="1"/>
  <c r="Q62" i="2"/>
  <c r="U62" i="2"/>
  <c r="U44" i="2"/>
  <c r="E7" i="3" l="1"/>
  <c r="F7" i="3"/>
  <c r="G7" i="3"/>
  <c r="H7" i="3"/>
  <c r="I7" i="3"/>
  <c r="D7" i="3"/>
  <c r="S72" i="2"/>
  <c r="S71" i="2"/>
  <c r="S70" i="2"/>
  <c r="S69" i="2"/>
  <c r="S68" i="2"/>
  <c r="S67" i="2"/>
  <c r="S66" i="2"/>
  <c r="S65" i="2"/>
  <c r="S64" i="2"/>
  <c r="S63" i="2"/>
  <c r="T63" i="2" s="1"/>
  <c r="V63" i="2" s="1"/>
  <c r="Q54" i="2"/>
  <c r="Q52" i="2"/>
  <c r="Q51" i="2"/>
  <c r="Q50" i="2"/>
  <c r="Q48" i="2"/>
  <c r="Q47" i="2"/>
  <c r="Q46" i="2"/>
  <c r="V58" i="2"/>
  <c r="U58" i="2"/>
  <c r="T58" i="2"/>
  <c r="S54" i="2"/>
  <c r="S53" i="2"/>
  <c r="S52" i="2"/>
  <c r="S51" i="2"/>
  <c r="S50" i="2"/>
  <c r="S49" i="2"/>
  <c r="S48" i="2"/>
  <c r="S47" i="2"/>
  <c r="S46" i="2"/>
  <c r="T46" i="2" s="1"/>
  <c r="S45" i="2"/>
  <c r="T45" i="2" s="1"/>
  <c r="S44" i="2"/>
  <c r="T44" i="2" s="1"/>
  <c r="V40" i="2"/>
  <c r="U40" i="2"/>
  <c r="T40" i="2"/>
  <c r="Q34" i="2"/>
  <c r="Q35" i="2"/>
  <c r="Q36" i="2"/>
  <c r="O28" i="2" a="1"/>
  <c r="O28" i="2" s="1"/>
  <c r="O29" i="2" a="1"/>
  <c r="O29" i="2" s="1"/>
  <c r="Q29" i="2" s="1"/>
  <c r="O30" i="2" a="1"/>
  <c r="O30" i="2" s="1"/>
  <c r="O31" i="2" a="1"/>
  <c r="O31" i="2" s="1"/>
  <c r="O32" i="2" a="1"/>
  <c r="O32" i="2" s="1"/>
  <c r="Q32" i="2" s="1"/>
  <c r="O33" i="2" a="1"/>
  <c r="O33" i="2" s="1"/>
  <c r="Q33" i="2" s="1"/>
  <c r="O34" i="2" a="1"/>
  <c r="O34" i="2" s="1"/>
  <c r="O35" i="2" a="1"/>
  <c r="O35" i="2" s="1"/>
  <c r="O36" i="2" a="1"/>
  <c r="O36" i="2" s="1"/>
  <c r="S28" i="2"/>
  <c r="S29" i="2"/>
  <c r="T29" i="2" s="1"/>
  <c r="S30" i="2"/>
  <c r="T30" i="2" s="1"/>
  <c r="S31" i="2"/>
  <c r="T31" i="2" s="1"/>
  <c r="S32" i="2"/>
  <c r="T32" i="2" s="1"/>
  <c r="S33" i="2"/>
  <c r="T33" i="2" s="1"/>
  <c r="S34" i="2"/>
  <c r="T34" i="2" s="1"/>
  <c r="S35" i="2"/>
  <c r="T35" i="2" s="1"/>
  <c r="S36" i="2"/>
  <c r="T36" i="2" s="1"/>
  <c r="S26" i="2"/>
  <c r="T26" i="2" s="1"/>
  <c r="U22" i="2"/>
  <c r="V22" i="2"/>
  <c r="T22" i="2"/>
  <c r="Q28" i="2" l="1"/>
  <c r="U28" i="2"/>
  <c r="Q26" i="2"/>
  <c r="V47" i="2"/>
  <c r="V51" i="2"/>
  <c r="V48" i="2"/>
  <c r="V52" i="2"/>
  <c r="V44" i="2"/>
  <c r="Q53" i="2"/>
  <c r="V46" i="2"/>
  <c r="V50" i="2"/>
  <c r="V54" i="2"/>
  <c r="Q45" i="2"/>
  <c r="Q49" i="2"/>
  <c r="V68" i="2"/>
  <c r="V72" i="2"/>
  <c r="Q66" i="2"/>
  <c r="Q70" i="2"/>
  <c r="Q65" i="2"/>
  <c r="V67" i="2"/>
  <c r="Q69" i="2"/>
  <c r="V71" i="2"/>
  <c r="V62" i="2"/>
  <c r="Q64" i="2"/>
  <c r="V66" i="2"/>
  <c r="Q68" i="2"/>
  <c r="V70" i="2"/>
  <c r="Q72" i="2"/>
  <c r="Q63" i="2"/>
  <c r="Q67" i="2"/>
  <c r="V69" i="2"/>
  <c r="Q71" i="2"/>
  <c r="V49" i="2"/>
  <c r="V53" i="2"/>
  <c r="V45" i="2"/>
  <c r="V36" i="2"/>
  <c r="V32" i="2"/>
  <c r="V35" i="2"/>
  <c r="Q30" i="2"/>
  <c r="Q31" i="2"/>
  <c r="V31" i="2"/>
  <c r="V28" i="2"/>
  <c r="V34" i="2"/>
  <c r="V30" i="2"/>
  <c r="V33" i="2"/>
  <c r="V29" i="2"/>
  <c r="V26" i="2"/>
  <c r="V27" i="2" l="1"/>
  <c r="T23" i="2"/>
  <c r="V65" i="2"/>
  <c r="V59" i="2" s="1"/>
  <c r="T59" i="2"/>
  <c r="U59" i="2"/>
  <c r="U41" i="2"/>
  <c r="V41" i="2"/>
  <c r="T41" i="2"/>
  <c r="U23" i="2"/>
  <c r="C16" i="2" l="1"/>
  <c r="C17" i="2"/>
  <c r="V23" i="2"/>
  <c r="C1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 Reinhart</author>
  </authors>
  <commentList>
    <comment ref="K25" authorId="0" shapeId="0" xr:uid="{360A298E-1816-4262-9759-62610325971A}">
      <text>
        <r>
          <rPr>
            <b/>
            <sz val="9"/>
            <color indexed="81"/>
            <rFont val="Tahoma"/>
            <family val="2"/>
          </rPr>
          <t>IPLV Ratings preferred over NPLV thus only use NPLV if IPLV rating not listed.</t>
        </r>
      </text>
    </comment>
    <comment ref="L25" authorId="0" shapeId="0" xr:uid="{7195EE8A-EAB0-4E2C-B544-26029FDF387A}">
      <text>
        <r>
          <rPr>
            <b/>
            <sz val="9"/>
            <color indexed="81"/>
            <rFont val="Tahoma"/>
            <family val="2"/>
          </rPr>
          <t>Mark as N/A if IPLV if previous column is listed as "No".</t>
        </r>
      </text>
    </comment>
    <comment ref="M25" authorId="0" shapeId="0" xr:uid="{21188087-40CE-4304-B288-429E9D797489}">
      <text>
        <r>
          <rPr>
            <b/>
            <sz val="9"/>
            <color indexed="81"/>
            <rFont val="Tahoma"/>
            <family val="2"/>
          </rPr>
          <t>See the NPLV Adj factors tab for the appropriate value if NPLV is being used; otherwise use N/A</t>
        </r>
      </text>
    </comment>
    <comment ref="K43" authorId="0" shapeId="0" xr:uid="{D9E7D4CA-3863-423D-977A-63F10AAC8247}">
      <text>
        <r>
          <rPr>
            <b/>
            <sz val="9"/>
            <color indexed="81"/>
            <rFont val="Tahoma"/>
            <family val="2"/>
          </rPr>
          <t>IPLV Ratings preferred over NPLV thus only use NPLV if IPLV rating not listed.</t>
        </r>
      </text>
    </comment>
    <comment ref="L43" authorId="0" shapeId="0" xr:uid="{2B3311CF-630E-4845-A5A4-866621950CE2}">
      <text>
        <r>
          <rPr>
            <b/>
            <sz val="9"/>
            <color indexed="81"/>
            <rFont val="Tahoma"/>
            <family val="2"/>
          </rPr>
          <t>Mark as N/A if IPLV if previous column is listed as "No".</t>
        </r>
      </text>
    </comment>
    <comment ref="M43" authorId="0" shapeId="0" xr:uid="{E0A64C7A-371E-41E0-B98A-A98B9B0EEBEF}">
      <text>
        <r>
          <rPr>
            <b/>
            <sz val="9"/>
            <color indexed="81"/>
            <rFont val="Tahoma"/>
            <family val="2"/>
          </rPr>
          <t>See the NPLV Adj factors tab for the appropriate value if NPLV is being used; otherwise use N/A</t>
        </r>
      </text>
    </comment>
    <comment ref="K61" authorId="0" shapeId="0" xr:uid="{99CD4B08-3DD8-44F0-B15E-572E6448DB08}">
      <text>
        <r>
          <rPr>
            <b/>
            <sz val="9"/>
            <color indexed="81"/>
            <rFont val="Tahoma"/>
            <family val="2"/>
          </rPr>
          <t>IPLV Ratings preferred over NPLV thus only use NPLV if IPLV rating not listed.</t>
        </r>
      </text>
    </comment>
    <comment ref="L61" authorId="0" shapeId="0" xr:uid="{BB0CD739-A8E2-46FF-9074-350E9F6667EA}">
      <text>
        <r>
          <rPr>
            <b/>
            <sz val="9"/>
            <color indexed="81"/>
            <rFont val="Tahoma"/>
            <family val="2"/>
          </rPr>
          <t>Mark as N/A if IPLV if previous column is listed as "No".</t>
        </r>
      </text>
    </comment>
    <comment ref="M61" authorId="0" shapeId="0" xr:uid="{0E14568E-2572-4579-A028-04B5C3A1D7D6}">
      <text>
        <r>
          <rPr>
            <b/>
            <sz val="9"/>
            <color indexed="81"/>
            <rFont val="Tahoma"/>
            <family val="2"/>
          </rPr>
          <t>See the NPLV Adj factors tab for the appropriate value if NPLV is being used; otherwise use N/A</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<sst xmlns="http://schemas.openxmlformats.org/spreadsheetml/2006/main" count="426" uniqueCount="245">
  <si>
    <t>AES Indiana Business Rebates &amp; Incentives Program</t>
  </si>
  <si>
    <t>Electric Chiller Replacement</t>
  </si>
  <si>
    <t>Customer Information</t>
  </si>
  <si>
    <t>Customer/Business Name:</t>
  </si>
  <si>
    <t>Account Holder:</t>
  </si>
  <si>
    <t>Phone Number:</t>
  </si>
  <si>
    <t>Email Address:</t>
  </si>
  <si>
    <t>AES Indiana Account Number (As shown on utility bill):</t>
  </si>
  <si>
    <t>Business Rate Class:</t>
  </si>
  <si>
    <t>Site ID:</t>
  </si>
  <si>
    <t>Installation Street Address:</t>
  </si>
  <si>
    <t>City</t>
  </si>
  <si>
    <t>State</t>
  </si>
  <si>
    <t>Zip Code</t>
  </si>
  <si>
    <t>IN</t>
  </si>
  <si>
    <t>Building Type:</t>
  </si>
  <si>
    <t>Heating Type:</t>
  </si>
  <si>
    <t>Cooling Type:</t>
  </si>
  <si>
    <t>Mailing Address for Incentive Check</t>
  </si>
  <si>
    <t>Payee Legal Name 
(as shown on income tax return):</t>
  </si>
  <si>
    <t>Payee Business Name
(if different than payee legal name):</t>
  </si>
  <si>
    <t>Payee Legal Address:</t>
  </si>
  <si>
    <t>Payee Contact Name:</t>
  </si>
  <si>
    <t>Payee Phone:</t>
  </si>
  <si>
    <t>Payee Email:</t>
  </si>
  <si>
    <t>Payee Federal Tax Classification (choose from list):</t>
  </si>
  <si>
    <t>Payee Taxpayer Identification Number (TIN) (Complete ONE only. Must match payee legal name above)</t>
  </si>
  <si>
    <t xml:space="preserve">FEIN #: </t>
  </si>
  <si>
    <t>(XX-XXXXXXX)</t>
  </si>
  <si>
    <t>OR SSN:</t>
  </si>
  <si>
    <t>(XX-XX-XXXX)</t>
  </si>
  <si>
    <t>Installing Trade Ally Information</t>
  </si>
  <si>
    <t>Business Name:</t>
  </si>
  <si>
    <t>Contact Name:</t>
  </si>
  <si>
    <t>Address:</t>
  </si>
  <si>
    <t>Sign Application</t>
  </si>
  <si>
    <t>I hereby certify that: 1. The information contained in this final application is accurate and complete. 2. All rules of this incentive application have been followed. 3. I have read and understood the terms and conditions of this document. I agree to verification of equipment installation which may include a site inspection by a program or utility representative. I understand that I am not allowed to receive more than one incentive from this program on any piece of equipment. I hereby agree to indemnify, hold harmless, and release the utility from any actions or claims in regard to the installation, operation, or disposal of equipment (and related materials) covered herein, including liability from any incidental or consequential damages.</t>
  </si>
  <si>
    <t>Signature</t>
  </si>
  <si>
    <t>Print Name</t>
  </si>
  <si>
    <t>Date</t>
  </si>
  <si>
    <t>If Trade Ally is receiving the incentive payment, Trade Ally signature is required below.</t>
  </si>
  <si>
    <t>Program Rules</t>
  </si>
  <si>
    <t>In order to qualify for an incentive, the following must occur:</t>
  </si>
  <si>
    <t>1. Customer must exceed the minimum chiller efficiency requirements specified by path A</t>
  </si>
  <si>
    <t>or path B in IECC 2018, and indicate which path was used for the rated efficiencies.</t>
  </si>
  <si>
    <t>2. Customer must submit spec sheets on all chillers verifying the inputs used in this calculator.</t>
  </si>
  <si>
    <t>3. Customer must submit this workbook and invoices for both the material and external labor cost</t>
  </si>
  <si>
    <t>of this project. A W-9 for the payee must also be submitted.</t>
  </si>
  <si>
    <t>4. Incentives are earned at $0.08 per kWh saved in the first year post install.</t>
  </si>
  <si>
    <t>5. Incentives will not exceed 50% of the total project cost.</t>
  </si>
  <si>
    <t>6. Total combined custom and prescriptive incentives are capped at $1,000,000 per customer</t>
  </si>
  <si>
    <t xml:space="preserve">per calendar year. </t>
  </si>
  <si>
    <t>Chiller Savings Calculator</t>
  </si>
  <si>
    <t>Color Legend Highlighting</t>
  </si>
  <si>
    <t>Input</t>
  </si>
  <si>
    <t>Calculated</t>
  </si>
  <si>
    <t>Header / Example</t>
  </si>
  <si>
    <t>Site Information</t>
  </si>
  <si>
    <t>Building Type Notes:</t>
  </si>
  <si>
    <t>Useful Conversions:</t>
  </si>
  <si>
    <t>Facility Name:</t>
  </si>
  <si>
    <t>CAV = Constant Air Volume</t>
  </si>
  <si>
    <t>kW / ton = 12 / EER</t>
  </si>
  <si>
    <t>VAV = Variable Air Volume</t>
  </si>
  <si>
    <t>EER = COP * 3.412</t>
  </si>
  <si>
    <t>Total Project Cost:</t>
  </si>
  <si>
    <t>FCU - Fan Coil Unit</t>
  </si>
  <si>
    <t>1 ton = 12,000 Btu/hr</t>
  </si>
  <si>
    <t>Potential Custom Incentive:</t>
  </si>
  <si>
    <t>no econ - no economizer</t>
  </si>
  <si>
    <t>Total kWh/yr Savings</t>
  </si>
  <si>
    <t>econ = economizer</t>
  </si>
  <si>
    <t>Total kW Savings</t>
  </si>
  <si>
    <t xml:space="preserve">Note: This methodology only applies to HVAC chillers. Process chillers will be calculated using a different custom methodology. </t>
  </si>
  <si>
    <t>Air-Cooled Chillers</t>
  </si>
  <si>
    <t>Total</t>
  </si>
  <si>
    <t>Chiller Tag / ID Number</t>
  </si>
  <si>
    <t>Model Number</t>
  </si>
  <si>
    <t>Serial Number</t>
  </si>
  <si>
    <t>Manufacturer</t>
  </si>
  <si>
    <t>Size Category (Drop Down List)</t>
  </si>
  <si>
    <t>Tons</t>
  </si>
  <si>
    <t>Efficiency Rating Path    (Drop Down List)</t>
  </si>
  <si>
    <t>Rated Full Load EER</t>
  </si>
  <si>
    <t>Rated IPLV (in EER)</t>
  </si>
  <si>
    <t>Is only an NPLV rating available?</t>
  </si>
  <si>
    <t>If Yes, then rated NPLV (in EER)</t>
  </si>
  <si>
    <t>NPLV Adj Factor</t>
  </si>
  <si>
    <t>Is this a backup Chiller Only?</t>
  </si>
  <si>
    <t>Baseline Full Load EER</t>
  </si>
  <si>
    <t>Baseline IPLV /NPLV (in EER)</t>
  </si>
  <si>
    <t>Meets EER Requirement</t>
  </si>
  <si>
    <t>Meets IPLV Requirement</t>
  </si>
  <si>
    <t>EFLH</t>
  </si>
  <si>
    <t>kWh/yr Savings</t>
  </si>
  <si>
    <t>kW Savings</t>
  </si>
  <si>
    <t>Eligible Incentive</t>
  </si>
  <si>
    <t>example</t>
  </si>
  <si>
    <t>Chiller #1</t>
  </si>
  <si>
    <t>XXXX-XXXX-XXXX</t>
  </si>
  <si>
    <t>Carrier</t>
  </si>
  <si>
    <t>&lt; 150 Tons</t>
  </si>
  <si>
    <t>Path A</t>
  </si>
  <si>
    <t>No</t>
  </si>
  <si>
    <t>N/A</t>
  </si>
  <si>
    <t>Water-Cooled Chillers (Positive Displacement: screw, scroll, reciprocating, and rotary vane)</t>
  </si>
  <si>
    <t>Chiller Tag # / ID</t>
  </si>
  <si>
    <t>Rated Full Load kW/ton</t>
  </si>
  <si>
    <t>Rated IPLV (in kW/ton)</t>
  </si>
  <si>
    <t>Baseline Full Load kW/ton</t>
  </si>
  <si>
    <t>Baseline IPLV / NPLV (in kW/ton)</t>
  </si>
  <si>
    <t>CH-2</t>
  </si>
  <si>
    <t>Trane</t>
  </si>
  <si>
    <t>≥ 75 &amp; &lt;150 tons</t>
  </si>
  <si>
    <t>Water-Cooled Chillers (Centrifugal)</t>
  </si>
  <si>
    <t>Chiller #3</t>
  </si>
  <si>
    <t>Daikin</t>
  </si>
  <si>
    <t>≥ 150 &amp; &lt;300 tons</t>
  </si>
  <si>
    <t>Path B</t>
  </si>
  <si>
    <t>Water-Cooled Chillers</t>
  </si>
  <si>
    <t>ILadj Factors to IPLV (Path A) Baseline</t>
  </si>
  <si>
    <t>Space Type
(occupancy schedule assumption)</t>
  </si>
  <si>
    <t>Water-Cooled Chiller Type</t>
  </si>
  <si>
    <t>Centrifugal</t>
  </si>
  <si>
    <t>Screw/Scroll</t>
  </si>
  <si>
    <t>Office (or unknown) (12hr, 5 days/week)</t>
  </si>
  <si>
    <t>Hospital (24hr, 7 days/week, high occupancy during day)</t>
  </si>
  <si>
    <t>High-Rise Apartments (24hr, 7 days/week, lighter occupancy during day)</t>
  </si>
  <si>
    <t>Primary School (12hr, 5 days/week, seasonal)</t>
  </si>
  <si>
    <t>Hotel (24hr, 7days/week)</t>
  </si>
  <si>
    <t>Air-Cooled Chillers</t>
  </si>
  <si>
    <t>ILadj Factors to IPLV (Path A) Baseline</t>
  </si>
  <si>
    <t>Space Type</t>
  </si>
  <si>
    <t>Air-Cooled Chiller</t>
  </si>
  <si>
    <t>Office (or unknown)</t>
  </si>
  <si>
    <t>Hospital</t>
  </si>
  <si>
    <t>High-Rise Apartments</t>
  </si>
  <si>
    <t>Primary School</t>
  </si>
  <si>
    <t>Hotel</t>
  </si>
  <si>
    <t>Existing Building - Cooling EFLH</t>
  </si>
  <si>
    <t>Reference</t>
  </si>
  <si>
    <t>2018 IECC</t>
  </si>
  <si>
    <t>Building Types:</t>
  </si>
  <si>
    <t>Heating Types:</t>
  </si>
  <si>
    <t>Cooling Types:</t>
  </si>
  <si>
    <t>AES IN Building Type</t>
  </si>
  <si>
    <t>IL TRM Building Type</t>
  </si>
  <si>
    <t>Zone 1 Rockford</t>
  </si>
  <si>
    <t>Zone 2 Chicago</t>
  </si>
  <si>
    <t>Zone 3 Springfield</t>
  </si>
  <si>
    <t>Zone 4 Belleville</t>
  </si>
  <si>
    <t>Zone 5 Marion</t>
  </si>
  <si>
    <t>Model Source</t>
  </si>
  <si>
    <t>Size Category</t>
  </si>
  <si>
    <t>Path A FL EER</t>
  </si>
  <si>
    <t>Path B FL EER</t>
  </si>
  <si>
    <t>Path A IPLV</t>
  </si>
  <si>
    <t>Path B IPLV</t>
  </si>
  <si>
    <t>Arena/Audtorium/Convention</t>
  </si>
  <si>
    <t>Natural Gas</t>
  </si>
  <si>
    <t>Electric</t>
  </si>
  <si>
    <t>Assembly (theater, hall, arena)</t>
  </si>
  <si>
    <t>eQuest</t>
  </si>
  <si>
    <t>Assisted Living</t>
  </si>
  <si>
    <t>Electric Heat Pump</t>
  </si>
  <si>
    <t>Other</t>
  </si>
  <si>
    <t>≥ 150 tons</t>
  </si>
  <si>
    <t>Auto Dealership</t>
  </si>
  <si>
    <t>Electric Resistance</t>
  </si>
  <si>
    <t>Unknown</t>
  </si>
  <si>
    <t>OpenStudio</t>
  </si>
  <si>
    <t>Daycare</t>
  </si>
  <si>
    <t>None</t>
  </si>
  <si>
    <t>College/University</t>
  </si>
  <si>
    <t>Water-Cooled Chillers (positive displacement)</t>
  </si>
  <si>
    <t>Convenience Store</t>
  </si>
  <si>
    <t>Drug Store</t>
  </si>
  <si>
    <t>Path A FL kW / ton</t>
  </si>
  <si>
    <t>Path B FL kW / ton</t>
  </si>
  <si>
    <t>Path A IPLV (kW / ton)</t>
  </si>
  <si>
    <t>Path B IPLV (kW / ton)</t>
  </si>
  <si>
    <t>Grocery</t>
  </si>
  <si>
    <t>School (Elementary)</t>
  </si>
  <si>
    <t>&lt; 75 Tons</t>
  </si>
  <si>
    <t>Healthcare Clinic</t>
  </si>
  <si>
    <t>Emergency Services</t>
  </si>
  <si>
    <t>Parking Garage</t>
  </si>
  <si>
    <t>Lodging (Common Areas)</t>
  </si>
  <si>
    <t>≥ 300 &amp; &lt;600 tons</t>
  </si>
  <si>
    <t>Lodging Hotel (Guest Rooms)</t>
  </si>
  <si>
    <t>Healthcare clinic</t>
  </si>
  <si>
    <t>≥ 600 tons</t>
  </si>
  <si>
    <t>Manufacturing Facility</t>
  </si>
  <si>
    <t>School (High/Middle)</t>
  </si>
  <si>
    <t>Multi-Family (Common Areas)</t>
  </si>
  <si>
    <t>Hospital - CAV no econ</t>
  </si>
  <si>
    <t>Office (Large)</t>
  </si>
  <si>
    <t>Hospital - CAV econ</t>
  </si>
  <si>
    <t>Water-Cooled Chillers (centrifigual)</t>
  </si>
  <si>
    <t>Office (Low Rise)</t>
  </si>
  <si>
    <t>Hospital - VAV econ</t>
  </si>
  <si>
    <t>Office (Small)</t>
  </si>
  <si>
    <t>Hospital - FCU</t>
  </si>
  <si>
    <t>Police/Fire Station</t>
  </si>
  <si>
    <t>Hotel/Motel - Common</t>
  </si>
  <si>
    <t>Hotel/Motel</t>
  </si>
  <si>
    <t>Religious/Worship</t>
  </si>
  <si>
    <t>Hotel/Motel - Guest</t>
  </si>
  <si>
    <t>≥ 300 &amp; &lt;400 tons</t>
  </si>
  <si>
    <t>Restaurant</t>
  </si>
  <si>
    <t>Manufacturing facility</t>
  </si>
  <si>
    <t>≥ 400 &amp; &lt;600 tons</t>
  </si>
  <si>
    <t>Retail (Department Store)</t>
  </si>
  <si>
    <t>MF - High Rise</t>
  </si>
  <si>
    <t>Retail (Strip Mall)</t>
  </si>
  <si>
    <t>MF - High Rise - Common</t>
  </si>
  <si>
    <t>MF - High Rise - Residential</t>
  </si>
  <si>
    <t>MF - Mid Rise</t>
  </si>
  <si>
    <t>Warehouse</t>
  </si>
  <si>
    <t>Movie Theater</t>
  </si>
  <si>
    <t>Office - Large</t>
  </si>
  <si>
    <t>Office - High Rise - CAV no econ</t>
  </si>
  <si>
    <t>Office - High Rise - CAV econ</t>
  </si>
  <si>
    <t>Office - High Rise - VAV econ</t>
  </si>
  <si>
    <t>Office - High Rise - FCU</t>
  </si>
  <si>
    <t>Office - Low Rise</t>
  </si>
  <si>
    <t>Office - Mid Rise</t>
  </si>
  <si>
    <t>Retail - Department Store</t>
  </si>
  <si>
    <t>Retail - Strip Mall</t>
  </si>
  <si>
    <t>n/a</t>
  </si>
  <si>
    <t>Version</t>
  </si>
  <si>
    <t>Engineer</t>
  </si>
  <si>
    <t>QC Engineer</t>
  </si>
  <si>
    <t>Description</t>
  </si>
  <si>
    <t>Future Consideration</t>
  </si>
  <si>
    <t>Ben Reinhart</t>
  </si>
  <si>
    <t>Will Nichols</t>
  </si>
  <si>
    <t>Initial Release</t>
  </si>
  <si>
    <t xml:space="preserve">Review for code or program changes. </t>
  </si>
  <si>
    <t>Added fields for Make, Model #, and Serial # per program team request.</t>
  </si>
  <si>
    <t>Mary Cox (Program Team)</t>
  </si>
  <si>
    <t>Updated application page; did not change any calculations.</t>
  </si>
  <si>
    <t>Josh Porter</t>
  </si>
  <si>
    <t>Created an example calculator. Added option to use NPLV if IPLV is not available and included the baseline adjustment from the IL TRM v14. Also, added option to select unit as backup only and not count towards savings.</t>
  </si>
  <si>
    <t xml:space="preserve">Review for code, TRM, or program changes.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</si>
</sst>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00"/>
    <numFmt numFmtId="165" formatCode="0.000"/>
    <numFmt numFmtId="166" formatCode="0.0"/>
    <numFmt numFmtId="167" formatCode="0.0000"/>
  </numFmts>
  <fonts count="30">
    <font>
      <sz val="11"/>
      <color theme="1"/>
      <name val="Calibri"/>
      <family val="2"/>
      <scheme val="minor"/>
    </font>
    <font>
      <sz val="11"/>
      <color theme="1"/>
      <name val="Calibri"/>
      <family val="2"/>
      <scheme val="minor"/>
    </font>
    <font>
      <b/>
      <sz val="11"/>
      <color theme="1"/>
      <name val="Calibri"/>
      <family val="2"/>
      <scheme val="minor"/>
    </font>
    <font>
      <sz val="14"/>
      <name val="Arial"/>
      <family val="2"/>
    </font>
    <font>
      <sz val="24"/>
      <name val="Arial"/>
      <family val="2"/>
    </font>
    <font>
      <sz val="12"/>
      <name val="Arial"/>
      <family val="2"/>
    </font>
    <font>
      <b/>
      <sz val="12"/>
      <name val="Arial"/>
      <family val="2"/>
    </font>
    <font>
      <i/>
      <sz val="12"/>
      <name val="Arial"/>
      <family val="2"/>
    </font>
    <font>
      <sz val="11"/>
      <color indexed="8"/>
      <name val="Calibri"/>
      <family val="2"/>
      <scheme val="minor"/>
    </font>
    <font>
      <i/>
      <sz val="11"/>
      <color theme="1"/>
      <name val="Calibri"/>
      <family val="2"/>
      <scheme val="minor"/>
    </font>
    <font>
      <sz val="11"/>
      <name val="Calibri"/>
      <family val="2"/>
      <scheme val="minor"/>
    </font>
    <font>
      <b/>
      <sz val="11"/>
      <name val="Calibri"/>
      <family val="2"/>
      <scheme val="minor"/>
    </font>
    <font>
      <i/>
      <sz val="11"/>
      <name val="Calibri"/>
      <family val="2"/>
      <scheme val="minor"/>
    </font>
    <font>
      <sz val="12"/>
      <color theme="0"/>
      <name val="Arial"/>
      <family val="2"/>
    </font>
    <font>
      <sz val="11"/>
      <color theme="1"/>
      <name val="Arial"/>
      <family val="2"/>
    </font>
    <font>
      <b/>
      <sz val="11"/>
      <name val="Arial"/>
      <family val="2"/>
    </font>
    <font>
      <sz val="8"/>
      <color theme="1"/>
      <name val="Arial"/>
      <family val="2"/>
    </font>
    <font>
      <b/>
      <sz val="8"/>
      <name val="Arial"/>
      <family val="2"/>
    </font>
    <font>
      <sz val="8"/>
      <name val="Arial"/>
      <family val="2"/>
    </font>
    <font>
      <sz val="11"/>
      <name val="Arial"/>
      <family val="2"/>
    </font>
    <font>
      <sz val="9"/>
      <color theme="1"/>
      <name val="Arial"/>
      <family val="2"/>
    </font>
    <font>
      <b/>
      <sz val="11"/>
      <color theme="1"/>
      <name val="Arial"/>
      <family val="2"/>
    </font>
    <font>
      <b/>
      <i/>
      <sz val="11"/>
      <color theme="1"/>
      <name val="Calibri"/>
      <family val="2"/>
      <scheme val="minor"/>
    </font>
    <font>
      <sz val="10"/>
      <color indexed="8"/>
      <name val="Arial"/>
      <family val="2"/>
    </font>
    <font>
      <b/>
      <sz val="10"/>
      <color indexed="9"/>
      <name val="Calibri"/>
      <family val="2"/>
    </font>
    <font>
      <b/>
      <sz val="10"/>
      <color indexed="9"/>
      <name val="Calibri"/>
      <family val="1"/>
      <charset val="204"/>
    </font>
    <font>
      <sz val="10"/>
      <color indexed="8"/>
      <name val="Calibri"/>
      <family val="1"/>
      <charset val="204"/>
    </font>
    <font>
      <b/>
      <u/>
      <sz val="10"/>
      <color indexed="9"/>
      <name val="Calibri"/>
      <family val="2"/>
    </font>
    <font>
      <sz val="10"/>
      <color indexed="8"/>
      <name val="Calibri"/>
      <family val="2"/>
    </font>
    <font>
      <b/>
      <sz val="9"/>
      <color indexed="81"/>
      <name val="Tahoma"/>
      <family val="2"/>
    </font>
  </fonts>
  <fills count="8">
    <fill>
      <patternFill patternType="none"/>
    </fill>
    <fill>
      <patternFill patternType="gray125"/>
    </fill>
    <fill>
      <patternFill patternType="solid">
        <fgColor theme="0"/>
        <bgColor indexed="64"/>
      </patternFill>
    </fill>
    <fill>
      <patternFill patternType="solid">
        <fgColor rgb="FF009900"/>
        <bgColor indexed="64"/>
      </patternFill>
    </fill>
    <fill>
      <patternFill patternType="solid">
        <fgColor theme="0" tint="-0.249977111117893"/>
        <bgColor indexed="64"/>
      </patternFill>
    </fill>
    <fill>
      <patternFill patternType="solid">
        <fgColor rgb="FFF5F5F5"/>
        <bgColor indexed="64"/>
      </patternFill>
    </fill>
    <fill>
      <patternFill patternType="solid">
        <fgColor rgb="FF16A837"/>
        <bgColor indexed="64"/>
      </patternFill>
    </fill>
    <fill>
      <patternFill patternType="solid">
        <fgColor rgb="FF808080"/>
        <bgColor indexed="64"/>
      </patternFill>
    </fill>
  </fills>
  <borders count="16">
    <border>
      <left/>
      <right/>
      <top/>
      <bottom/>
      <diagonal/>
    </border>
    <border>
      <left style="thin">
        <color rgb="FF003045"/>
      </left>
      <right style="thin">
        <color rgb="FF003045"/>
      </right>
      <top style="thin">
        <color rgb="FF003045"/>
      </top>
      <bottom style="thin">
        <color rgb="FF003045"/>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8">
    <xf numFmtId="0" fontId="0" fillId="0" borderId="0" xfId="0"/>
    <xf numFmtId="0" fontId="0" fillId="2" borderId="0" xfId="0" applyFill="1"/>
    <xf numFmtId="3" fontId="0" fillId="0" borderId="0" xfId="0" applyNumberFormat="1" applyAlignment="1">
      <alignment horizontal="center" vertical="center"/>
    </xf>
    <xf numFmtId="0" fontId="0" fillId="0" borderId="2" xfId="0" applyBorder="1" applyAlignment="1">
      <alignment horizontal="center" vertical="center" wrapText="1"/>
    </xf>
    <xf numFmtId="3" fontId="0" fillId="0" borderId="2" xfId="0" applyNumberFormat="1" applyBorder="1" applyAlignment="1">
      <alignment horizontal="center" vertical="center" wrapText="1"/>
    </xf>
    <xf numFmtId="3" fontId="8" fillId="0" borderId="2" xfId="0" applyNumberFormat="1" applyFont="1" applyBorder="1" applyAlignment="1">
      <alignment horizontal="center" vertical="center" shrinkToFit="1"/>
    </xf>
    <xf numFmtId="3" fontId="8" fillId="0" borderId="0" xfId="0" applyNumberFormat="1" applyFont="1" applyAlignment="1">
      <alignment horizontal="center" vertical="center" shrinkToFit="1"/>
    </xf>
    <xf numFmtId="0" fontId="0" fillId="0" borderId="0" xfId="0" applyAlignment="1">
      <alignment vertical="center"/>
    </xf>
    <xf numFmtId="0" fontId="6" fillId="0" borderId="0" xfId="0" applyFont="1" applyAlignment="1">
      <alignment horizontal="left" vertical="center"/>
    </xf>
    <xf numFmtId="0" fontId="7" fillId="0" borderId="0" xfId="0" applyFont="1" applyAlignment="1">
      <alignment horizontal="right" vertical="center"/>
    </xf>
    <xf numFmtId="0" fontId="5" fillId="3" borderId="1" xfId="0" applyFont="1" applyFill="1" applyBorder="1" applyAlignment="1">
      <alignment horizontal="left" vertical="center"/>
    </xf>
    <xf numFmtId="0" fontId="5" fillId="0" borderId="1" xfId="0" applyFont="1" applyBorder="1" applyAlignment="1">
      <alignment horizontal="left" vertical="center"/>
    </xf>
    <xf numFmtId="0" fontId="0" fillId="0" borderId="2" xfId="0"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xf numFmtId="3" fontId="0" fillId="0" borderId="0" xfId="0" applyNumberFormat="1" applyAlignment="1">
      <alignment vertical="center"/>
    </xf>
    <xf numFmtId="0" fontId="0" fillId="0" borderId="0" xfId="0" applyAlignment="1">
      <alignment horizontal="center" vertical="center" wrapText="1"/>
    </xf>
    <xf numFmtId="3" fontId="0" fillId="0" borderId="0" xfId="0" applyNumberFormat="1" applyAlignment="1">
      <alignment horizontal="left" vertical="center"/>
    </xf>
    <xf numFmtId="0" fontId="9" fillId="0" borderId="0" xfId="0" applyFont="1" applyAlignment="1">
      <alignment horizontal="center" vertical="center" wrapText="1"/>
    </xf>
    <xf numFmtId="0" fontId="5" fillId="4" borderId="1" xfId="0" applyFont="1" applyFill="1" applyBorder="1" applyAlignment="1">
      <alignment horizontal="left" vertical="center"/>
    </xf>
    <xf numFmtId="0" fontId="0" fillId="0" borderId="2" xfId="0" applyBorder="1" applyAlignment="1">
      <alignment vertical="center"/>
    </xf>
    <xf numFmtId="3" fontId="0" fillId="4" borderId="2" xfId="0" applyNumberFormat="1" applyFill="1" applyBorder="1" applyAlignment="1">
      <alignment horizontal="center" vertical="center"/>
    </xf>
    <xf numFmtId="4" fontId="0" fillId="4" borderId="2" xfId="0" applyNumberFormat="1" applyFill="1" applyBorder="1" applyAlignment="1">
      <alignment horizontal="center" vertical="center"/>
    </xf>
    <xf numFmtId="164" fontId="0" fillId="4" borderId="2" xfId="0" applyNumberFormat="1" applyFill="1" applyBorder="1" applyAlignment="1">
      <alignment horizontal="center" vertical="center"/>
    </xf>
    <xf numFmtId="0" fontId="10" fillId="3" borderId="1" xfId="0" applyFont="1" applyFill="1" applyBorder="1" applyAlignment="1">
      <alignment horizontal="left" vertical="center"/>
    </xf>
    <xf numFmtId="0" fontId="10" fillId="0" borderId="2" xfId="0" applyFont="1" applyBorder="1" applyAlignment="1">
      <alignment horizontal="left" vertical="center"/>
    </xf>
    <xf numFmtId="0" fontId="10" fillId="3" borderId="2" xfId="1" applyNumberFormat="1" applyFont="1" applyFill="1" applyBorder="1" applyAlignment="1" applyProtection="1">
      <alignment vertical="center"/>
      <protection locked="0"/>
    </xf>
    <xf numFmtId="164" fontId="10" fillId="3" borderId="2" xfId="1" applyNumberFormat="1" applyFont="1" applyFill="1" applyBorder="1" applyAlignment="1" applyProtection="1">
      <alignment horizontal="center" vertical="center"/>
      <protection locked="0"/>
    </xf>
    <xf numFmtId="0" fontId="5" fillId="0" borderId="0" xfId="0" applyFont="1" applyAlignment="1">
      <alignment vertical="center"/>
    </xf>
    <xf numFmtId="0" fontId="12" fillId="0" borderId="1" xfId="0" applyFont="1" applyBorder="1" applyAlignment="1">
      <alignment horizontal="left" vertical="center"/>
    </xf>
    <xf numFmtId="4" fontId="10" fillId="3" borderId="1" xfId="0" applyNumberFormat="1" applyFont="1" applyFill="1" applyBorder="1" applyAlignment="1">
      <alignment horizontal="center" vertical="center"/>
    </xf>
    <xf numFmtId="0" fontId="10" fillId="3" borderId="2" xfId="1" applyNumberFormat="1" applyFont="1" applyFill="1" applyBorder="1" applyAlignment="1" applyProtection="1">
      <alignment horizontal="center" vertical="center"/>
      <protection locked="0"/>
    </xf>
    <xf numFmtId="0" fontId="10" fillId="3" borderId="2" xfId="1" applyNumberFormat="1" applyFont="1" applyFill="1" applyBorder="1" applyAlignment="1" applyProtection="1">
      <alignment vertical="center" wrapText="1"/>
      <protection locked="0"/>
    </xf>
    <xf numFmtId="0" fontId="10" fillId="3" borderId="1" xfId="0" applyFont="1" applyFill="1" applyBorder="1" applyAlignment="1">
      <alignment horizontal="center" vertical="center"/>
    </xf>
    <xf numFmtId="3" fontId="0" fillId="0" borderId="2" xfId="0" applyNumberFormat="1" applyBorder="1" applyAlignment="1">
      <alignment horizontal="left" vertical="center"/>
    </xf>
    <xf numFmtId="2" fontId="0" fillId="0" borderId="2" xfId="0" applyNumberFormat="1" applyBorder="1" applyAlignment="1">
      <alignment horizontal="center" vertical="center"/>
    </xf>
    <xf numFmtId="2" fontId="0" fillId="4" borderId="2" xfId="0" applyNumberFormat="1" applyFill="1" applyBorder="1" applyAlignment="1">
      <alignment horizontal="center" vertical="center"/>
    </xf>
    <xf numFmtId="2" fontId="10" fillId="3" borderId="1" xfId="0" applyNumberFormat="1" applyFont="1" applyFill="1" applyBorder="1" applyAlignment="1">
      <alignment horizontal="center" vertical="center"/>
    </xf>
    <xf numFmtId="165" fontId="0" fillId="0" borderId="2" xfId="0" applyNumberFormat="1" applyBorder="1" applyAlignment="1">
      <alignment horizontal="center" vertical="center"/>
    </xf>
    <xf numFmtId="0" fontId="12" fillId="0" borderId="1" xfId="0" applyFont="1" applyBorder="1" applyAlignment="1">
      <alignment horizontal="center" vertical="center"/>
    </xf>
    <xf numFmtId="4" fontId="12" fillId="0" borderId="1" xfId="0" applyNumberFormat="1" applyFont="1" applyBorder="1" applyAlignment="1">
      <alignment horizontal="center" vertical="center"/>
    </xf>
    <xf numFmtId="2" fontId="12" fillId="0" borderId="1" xfId="0" applyNumberFormat="1" applyFont="1" applyBorder="1" applyAlignment="1">
      <alignment horizontal="center" vertical="center"/>
    </xf>
    <xf numFmtId="2" fontId="9" fillId="0" borderId="2" xfId="0" applyNumberFormat="1" applyFont="1" applyBorder="1" applyAlignment="1">
      <alignment horizontal="center" vertical="center"/>
    </xf>
    <xf numFmtId="3" fontId="9" fillId="0" borderId="2" xfId="0" applyNumberFormat="1" applyFont="1" applyBorder="1" applyAlignment="1">
      <alignment horizontal="center" vertical="center"/>
    </xf>
    <xf numFmtId="4" fontId="9" fillId="0" borderId="2" xfId="0" applyNumberFormat="1" applyFont="1" applyBorder="1" applyAlignment="1">
      <alignment horizontal="center" vertical="center"/>
    </xf>
    <xf numFmtId="164" fontId="9"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165" fontId="0" fillId="4" borderId="2" xfId="0" applyNumberFormat="1" applyFill="1" applyBorder="1" applyAlignment="1">
      <alignment horizontal="center" vertical="center"/>
    </xf>
    <xf numFmtId="0" fontId="3" fillId="2" borderId="0" xfId="0" applyFont="1" applyFill="1" applyAlignment="1">
      <alignment vertical="center" wrapText="1"/>
    </xf>
    <xf numFmtId="0" fontId="0" fillId="2" borderId="0" xfId="0"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left" vertical="center"/>
    </xf>
    <xf numFmtId="0" fontId="7" fillId="2" borderId="0" xfId="0" applyFont="1" applyFill="1" applyAlignment="1">
      <alignment horizontal="right" vertical="center"/>
    </xf>
    <xf numFmtId="0" fontId="10" fillId="2" borderId="0" xfId="0" applyFont="1" applyFill="1" applyAlignment="1">
      <alignment horizontal="left" vertical="center"/>
    </xf>
    <xf numFmtId="0" fontId="11" fillId="2" borderId="0" xfId="0" applyFont="1" applyFill="1" applyAlignment="1">
      <alignment horizontal="center" vertical="center"/>
    </xf>
    <xf numFmtId="0" fontId="2" fillId="0" borderId="2" xfId="0" applyFont="1" applyBorder="1" applyAlignment="1">
      <alignment vertical="center"/>
    </xf>
    <xf numFmtId="0" fontId="14" fillId="2" borderId="0" xfId="0" applyFont="1" applyFill="1"/>
    <xf numFmtId="0" fontId="15" fillId="5" borderId="0" xfId="0" applyFont="1" applyFill="1"/>
    <xf numFmtId="0" fontId="14" fillId="5" borderId="0" xfId="0" applyFont="1" applyFill="1"/>
    <xf numFmtId="0" fontId="16" fillId="2" borderId="0" xfId="0" applyFont="1" applyFill="1" applyAlignment="1">
      <alignment vertical="top"/>
    </xf>
    <xf numFmtId="0" fontId="16" fillId="2" borderId="0" xfId="0" applyFont="1" applyFill="1"/>
    <xf numFmtId="0" fontId="16" fillId="2" borderId="3" xfId="0" applyFont="1" applyFill="1" applyBorder="1"/>
    <xf numFmtId="0" fontId="16" fillId="2" borderId="4" xfId="0" applyFont="1" applyFill="1" applyBorder="1" applyAlignment="1">
      <alignment vertical="top"/>
    </xf>
    <xf numFmtId="0" fontId="16" fillId="2" borderId="7" xfId="0" applyFont="1" applyFill="1" applyBorder="1" applyAlignment="1">
      <alignment vertical="top"/>
    </xf>
    <xf numFmtId="0" fontId="16" fillId="2" borderId="7" xfId="0" applyFont="1" applyFill="1" applyBorder="1"/>
    <xf numFmtId="0" fontId="16" fillId="2" borderId="8" xfId="0" applyFont="1" applyFill="1" applyBorder="1"/>
    <xf numFmtId="0" fontId="16" fillId="2" borderId="9" xfId="0" applyFont="1" applyFill="1" applyBorder="1" applyAlignment="1">
      <alignment vertical="top"/>
    </xf>
    <xf numFmtId="0" fontId="16" fillId="6" borderId="4" xfId="0" applyFont="1" applyFill="1" applyBorder="1" applyAlignment="1">
      <alignment horizontal="center" vertical="center"/>
    </xf>
    <xf numFmtId="0" fontId="17" fillId="5" borderId="0" xfId="0" applyFont="1" applyFill="1"/>
    <xf numFmtId="0" fontId="16" fillId="5" borderId="0" xfId="0" applyFont="1" applyFill="1"/>
    <xf numFmtId="0" fontId="16" fillId="2" borderId="11" xfId="0" applyFont="1" applyFill="1" applyBorder="1" applyAlignment="1">
      <alignment vertical="top"/>
    </xf>
    <xf numFmtId="0" fontId="16" fillId="6" borderId="0" xfId="0" applyFont="1" applyFill="1" applyAlignment="1">
      <alignment horizontal="left"/>
    </xf>
    <xf numFmtId="0" fontId="16" fillId="6" borderId="12" xfId="0" applyFont="1" applyFill="1" applyBorder="1" applyAlignment="1">
      <alignment horizontal="left"/>
    </xf>
    <xf numFmtId="0" fontId="18" fillId="5" borderId="0" xfId="0" applyFont="1" applyFill="1"/>
    <xf numFmtId="0" fontId="19" fillId="5" borderId="0" xfId="0" applyFont="1" applyFill="1"/>
    <xf numFmtId="0" fontId="21" fillId="2" borderId="0" xfId="0" applyFont="1" applyFill="1"/>
    <xf numFmtId="0" fontId="14" fillId="0" borderId="0" xfId="0" applyFont="1"/>
    <xf numFmtId="0" fontId="22" fillId="2" borderId="2" xfId="0" applyFont="1" applyFill="1" applyBorder="1" applyAlignment="1">
      <alignment horizontal="center" vertical="center"/>
    </xf>
    <xf numFmtId="0" fontId="0" fillId="2" borderId="2" xfId="0" applyFill="1" applyBorder="1" applyAlignment="1">
      <alignment horizontal="center" vertical="center"/>
    </xf>
    <xf numFmtId="14" fontId="0" fillId="2" borderId="2" xfId="0" applyNumberFormat="1"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applyAlignment="1">
      <alignment horizontal="left" vertical="center" wrapText="1"/>
    </xf>
    <xf numFmtId="0" fontId="0" fillId="2" borderId="2" xfId="0" applyFill="1" applyBorder="1" applyAlignment="1">
      <alignment vertical="center" wrapText="1"/>
    </xf>
    <xf numFmtId="0" fontId="5" fillId="2" borderId="0" xfId="0" applyFont="1" applyFill="1" applyAlignment="1">
      <alignment vertical="center" wrapText="1"/>
    </xf>
    <xf numFmtId="0" fontId="5" fillId="2" borderId="0" xfId="0" applyFont="1" applyFill="1" applyAlignment="1">
      <alignment horizontal="left" vertical="center" wrapText="1"/>
    </xf>
    <xf numFmtId="0" fontId="7" fillId="2" borderId="0" xfId="0" applyFont="1" applyFill="1" applyAlignment="1">
      <alignment horizontal="right" vertical="center" wrapText="1"/>
    </xf>
    <xf numFmtId="0" fontId="10" fillId="2" borderId="0" xfId="0" applyFont="1" applyFill="1" applyAlignment="1">
      <alignment horizontal="left" vertical="center" wrapText="1"/>
    </xf>
    <xf numFmtId="0" fontId="0" fillId="2" borderId="0" xfId="0" applyFill="1" applyAlignment="1">
      <alignment vertical="center" wrapText="1"/>
    </xf>
    <xf numFmtId="0" fontId="2" fillId="0" borderId="2" xfId="0" applyFont="1" applyBorder="1" applyAlignment="1">
      <alignment vertical="center" wrapText="1"/>
    </xf>
    <xf numFmtId="0" fontId="12"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0" fillId="0" borderId="0" xfId="0" applyAlignment="1">
      <alignment vertical="center" wrapText="1"/>
    </xf>
    <xf numFmtId="0" fontId="5" fillId="2" borderId="0" xfId="0" applyFont="1" applyFill="1" applyAlignment="1">
      <alignment horizontal="center" vertical="center"/>
    </xf>
    <xf numFmtId="0" fontId="0" fillId="0" borderId="0" xfId="0" applyAlignment="1">
      <alignment horizontal="center" vertical="center"/>
    </xf>
    <xf numFmtId="166" fontId="0" fillId="2" borderId="2" xfId="0" applyNumberFormat="1" applyFill="1" applyBorder="1" applyAlignment="1">
      <alignment horizontal="center" vertical="center"/>
    </xf>
    <xf numFmtId="0" fontId="0" fillId="0" borderId="0" xfId="0" applyAlignment="1">
      <alignment wrapText="1"/>
    </xf>
    <xf numFmtId="0" fontId="16" fillId="6" borderId="0" xfId="0" applyFont="1" applyFill="1" applyAlignment="1">
      <alignment horizontal="left" vertical="center"/>
    </xf>
    <xf numFmtId="0" fontId="16" fillId="0" borderId="0" xfId="0" applyFont="1" applyAlignment="1">
      <alignment horizontal="left"/>
    </xf>
    <xf numFmtId="0" fontId="16" fillId="0" borderId="4" xfId="0" applyFont="1" applyBorder="1" applyAlignment="1">
      <alignment horizontal="left"/>
    </xf>
    <xf numFmtId="0" fontId="16" fillId="6" borderId="0" xfId="0" applyFont="1" applyFill="1" applyAlignment="1">
      <alignment horizontal="center" vertical="center"/>
    </xf>
    <xf numFmtId="0" fontId="16" fillId="0" borderId="0" xfId="0" applyFont="1" applyAlignment="1">
      <alignment horizontal="left" vertical="center"/>
    </xf>
    <xf numFmtId="0" fontId="16" fillId="0" borderId="0" xfId="0" applyFont="1" applyAlignment="1">
      <alignment horizontal="center" vertical="center"/>
    </xf>
    <xf numFmtId="0" fontId="0" fillId="0" borderId="0" xfId="0" applyAlignment="1">
      <alignment horizontal="left" vertical="center" wrapText="1"/>
    </xf>
    <xf numFmtId="0" fontId="2" fillId="0" borderId="0" xfId="0" applyFont="1" applyAlignment="1">
      <alignment vertical="center"/>
    </xf>
    <xf numFmtId="0" fontId="2" fillId="0" borderId="2" xfId="0" applyFont="1" applyBorder="1" applyAlignment="1">
      <alignment horizontal="center" vertical="center"/>
    </xf>
    <xf numFmtId="0" fontId="25" fillId="7" borderId="2" xfId="0" applyFont="1" applyFill="1" applyBorder="1" applyAlignment="1">
      <alignment horizontal="center" vertical="center" wrapText="1"/>
    </xf>
    <xf numFmtId="0" fontId="24" fillId="7" borderId="2" xfId="0" applyFont="1" applyFill="1" applyBorder="1" applyAlignment="1">
      <alignment horizontal="center" vertical="center" wrapText="1"/>
    </xf>
    <xf numFmtId="0" fontId="26" fillId="0" borderId="2" xfId="0" applyFont="1" applyBorder="1" applyAlignment="1">
      <alignment vertical="center" wrapText="1"/>
    </xf>
    <xf numFmtId="165" fontId="23" fillId="0" borderId="2" xfId="0" applyNumberFormat="1" applyFont="1" applyBorder="1" applyAlignment="1">
      <alignment horizontal="center" vertical="center" shrinkToFit="1"/>
    </xf>
    <xf numFmtId="0" fontId="24" fillId="7" borderId="2" xfId="0" applyFont="1" applyFill="1" applyBorder="1" applyAlignment="1">
      <alignment vertical="center" wrapText="1"/>
    </xf>
    <xf numFmtId="0" fontId="28" fillId="0" borderId="2" xfId="0" applyFont="1" applyBorder="1" applyAlignment="1">
      <alignment vertical="center" wrapText="1"/>
    </xf>
    <xf numFmtId="0" fontId="12" fillId="0" borderId="2" xfId="0" applyFont="1" applyBorder="1" applyAlignment="1">
      <alignment horizontal="left" vertical="center"/>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4" fontId="12" fillId="0" borderId="2" xfId="0" applyNumberFormat="1" applyFont="1" applyBorder="1" applyAlignment="1">
      <alignment horizontal="center" vertical="center"/>
    </xf>
    <xf numFmtId="165" fontId="12" fillId="0" borderId="2" xfId="0" applyNumberFormat="1" applyFont="1" applyBorder="1" applyAlignment="1">
      <alignment horizontal="center" vertical="center"/>
    </xf>
    <xf numFmtId="2" fontId="12" fillId="0" borderId="2" xfId="0" applyNumberFormat="1" applyFont="1" applyBorder="1" applyAlignment="1">
      <alignment horizontal="center" vertical="center"/>
    </xf>
    <xf numFmtId="0" fontId="10" fillId="3" borderId="2" xfId="0" applyFont="1" applyFill="1" applyBorder="1" applyAlignment="1">
      <alignment horizontal="left" vertical="center"/>
    </xf>
    <xf numFmtId="0" fontId="10" fillId="3" borderId="2" xfId="0" applyFont="1" applyFill="1" applyBorder="1" applyAlignment="1">
      <alignment horizontal="left" vertical="center" wrapText="1"/>
    </xf>
    <xf numFmtId="0" fontId="10" fillId="3" borderId="2" xfId="0" applyFont="1" applyFill="1" applyBorder="1" applyAlignment="1">
      <alignment horizontal="center" vertical="center"/>
    </xf>
    <xf numFmtId="4" fontId="10" fillId="3" borderId="2" xfId="0" applyNumberFormat="1" applyFont="1" applyFill="1" applyBorder="1" applyAlignment="1">
      <alignment horizontal="center" vertical="center"/>
    </xf>
    <xf numFmtId="165" fontId="10" fillId="3" borderId="2" xfId="0" applyNumberFormat="1" applyFont="1" applyFill="1" applyBorder="1" applyAlignment="1">
      <alignment horizontal="center" vertical="center"/>
    </xf>
    <xf numFmtId="2" fontId="10" fillId="3" borderId="2" xfId="0" applyNumberFormat="1" applyFont="1" applyFill="1" applyBorder="1" applyAlignment="1">
      <alignment horizontal="center" vertical="center"/>
    </xf>
    <xf numFmtId="167" fontId="12" fillId="0" borderId="2" xfId="0" applyNumberFormat="1" applyFont="1" applyBorder="1" applyAlignment="1">
      <alignment horizontal="center" vertical="center"/>
    </xf>
    <xf numFmtId="167" fontId="10" fillId="3" borderId="2" xfId="0" applyNumberFormat="1" applyFont="1" applyFill="1" applyBorder="1" applyAlignment="1">
      <alignment horizontal="center" vertical="center"/>
    </xf>
    <xf numFmtId="0" fontId="3" fillId="2" borderId="0" xfId="0" applyFont="1" applyFill="1" applyAlignment="1">
      <alignment horizontal="center" vertical="center" wrapText="1"/>
    </xf>
    <xf numFmtId="0" fontId="2" fillId="0" borderId="2" xfId="0" applyFont="1" applyBorder="1" applyAlignment="1">
      <alignment horizontal="center" vertical="center"/>
    </xf>
    <xf numFmtId="0" fontId="4"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center" vertical="center"/>
    </xf>
    <xf numFmtId="0" fontId="0" fillId="2" borderId="0" xfId="0" applyFill="1" applyAlignment="1">
      <alignment horizontal="left" vertical="center" wrapText="1"/>
    </xf>
    <xf numFmtId="0" fontId="11" fillId="0" borderId="2" xfId="0" applyFont="1" applyBorder="1" applyAlignment="1">
      <alignment horizontal="center" vertical="center"/>
    </xf>
    <xf numFmtId="0" fontId="20" fillId="2" borderId="7" xfId="0" applyFont="1" applyFill="1" applyBorder="1" applyAlignment="1">
      <alignment horizontal="center" vertical="top" wrapText="1"/>
    </xf>
    <xf numFmtId="0" fontId="14" fillId="6" borderId="0" xfId="0" applyFont="1" applyFill="1" applyAlignment="1">
      <alignment horizontal="center" vertical="center" wrapText="1"/>
    </xf>
    <xf numFmtId="0" fontId="14"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10" xfId="0" applyFont="1" applyFill="1" applyBorder="1" applyAlignment="1">
      <alignment horizontal="center" vertical="center" wrapText="1"/>
    </xf>
    <xf numFmtId="14" fontId="14" fillId="6" borderId="4" xfId="0" applyNumberFormat="1" applyFont="1" applyFill="1" applyBorder="1" applyAlignment="1">
      <alignment horizontal="center" vertical="center" wrapText="1"/>
    </xf>
    <xf numFmtId="14" fontId="14" fillId="6" borderId="0" xfId="0" applyNumberFormat="1" applyFont="1" applyFill="1" applyAlignment="1">
      <alignment horizontal="center" vertical="center" wrapText="1"/>
    </xf>
    <xf numFmtId="14" fontId="14" fillId="6" borderId="10" xfId="0" applyNumberFormat="1" applyFont="1" applyFill="1" applyBorder="1" applyAlignment="1">
      <alignment horizontal="center" vertical="center" wrapText="1"/>
    </xf>
    <xf numFmtId="14" fontId="14" fillId="6" borderId="5" xfId="0" applyNumberFormat="1" applyFont="1" applyFill="1" applyBorder="1" applyAlignment="1">
      <alignment horizontal="center" vertical="center" wrapText="1"/>
    </xf>
    <xf numFmtId="0" fontId="16" fillId="6" borderId="0" xfId="0" applyFont="1" applyFill="1" applyAlignment="1">
      <alignment horizontal="left"/>
    </xf>
    <xf numFmtId="0" fontId="16" fillId="6" borderId="3" xfId="0" applyFont="1" applyFill="1" applyBorder="1" applyAlignment="1">
      <alignment horizontal="left"/>
    </xf>
    <xf numFmtId="0" fontId="16" fillId="6" borderId="4" xfId="0" applyFont="1" applyFill="1" applyBorder="1" applyAlignment="1">
      <alignment horizontal="left"/>
    </xf>
    <xf numFmtId="0" fontId="16" fillId="2" borderId="0" xfId="0" applyFont="1" applyFill="1" applyAlignment="1">
      <alignment horizontal="left" vertical="top" wrapText="1"/>
    </xf>
    <xf numFmtId="0" fontId="16" fillId="6" borderId="5" xfId="0" applyFont="1" applyFill="1" applyBorder="1" applyAlignment="1">
      <alignment horizontal="left"/>
    </xf>
    <xf numFmtId="0" fontId="16" fillId="6" borderId="6" xfId="0" applyFont="1" applyFill="1" applyBorder="1" applyAlignment="1">
      <alignment horizontal="left"/>
    </xf>
    <xf numFmtId="0" fontId="16" fillId="6" borderId="10" xfId="0" applyFont="1" applyFill="1" applyBorder="1" applyAlignment="1">
      <alignment horizontal="left"/>
    </xf>
    <xf numFmtId="0" fontId="16" fillId="2" borderId="3"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2" borderId="0" xfId="0" applyFont="1" applyFill="1" applyAlignment="1">
      <alignment horizontal="left" vertical="top"/>
    </xf>
    <xf numFmtId="0" fontId="16" fillId="0" borderId="0" xfId="0" applyFont="1" applyAlignment="1">
      <alignment horizontal="left"/>
    </xf>
    <xf numFmtId="0" fontId="16" fillId="0" borderId="3" xfId="0" applyFont="1" applyBorder="1" applyAlignment="1">
      <alignment horizontal="left"/>
    </xf>
    <xf numFmtId="0" fontId="16" fillId="0" borderId="4" xfId="0" applyFont="1" applyBorder="1" applyAlignment="1">
      <alignment horizontal="left"/>
    </xf>
    <xf numFmtId="0" fontId="16" fillId="6" borderId="0" xfId="0" applyFont="1" applyFill="1" applyAlignment="1">
      <alignment horizontal="left" vertical="center"/>
    </xf>
    <xf numFmtId="0" fontId="5" fillId="2" borderId="0" xfId="0" applyFont="1" applyFill="1" applyAlignment="1">
      <alignment horizontal="left"/>
    </xf>
    <xf numFmtId="0" fontId="13" fillId="2" borderId="0" xfId="0" applyFont="1" applyFill="1" applyAlignment="1">
      <alignment horizontal="left"/>
    </xf>
    <xf numFmtId="0" fontId="4" fillId="2" borderId="0" xfId="0" applyFont="1" applyFill="1" applyAlignment="1">
      <alignment horizontal="left" vertical="center" wrapText="1"/>
    </xf>
    <xf numFmtId="0" fontId="16" fillId="6" borderId="5" xfId="0" applyFont="1" applyFill="1" applyBorder="1" applyAlignment="1">
      <alignment horizontal="left" vertical="center"/>
    </xf>
    <xf numFmtId="0" fontId="16" fillId="6" borderId="6" xfId="0" applyFont="1" applyFill="1" applyBorder="1" applyAlignment="1">
      <alignment horizontal="left" vertical="center"/>
    </xf>
    <xf numFmtId="0" fontId="16" fillId="6" borderId="10" xfId="0" applyFont="1" applyFill="1" applyBorder="1" applyAlignment="1">
      <alignment horizontal="left" vertical="center"/>
    </xf>
    <xf numFmtId="0" fontId="16" fillId="2" borderId="7" xfId="0" applyFont="1" applyFill="1" applyBorder="1" applyAlignment="1">
      <alignment vertical="top" wrapText="1"/>
    </xf>
    <xf numFmtId="0" fontId="16" fillId="2" borderId="8" xfId="0" applyFont="1" applyFill="1" applyBorder="1" applyAlignment="1">
      <alignment vertical="top" wrapText="1"/>
    </xf>
    <xf numFmtId="49" fontId="16" fillId="6" borderId="0" xfId="0" applyNumberFormat="1" applyFont="1" applyFill="1" applyAlignment="1">
      <alignment horizontal="left" vertical="center"/>
    </xf>
    <xf numFmtId="49" fontId="16" fillId="6" borderId="3" xfId="0" applyNumberFormat="1" applyFont="1" applyFill="1" applyBorder="1" applyAlignment="1">
      <alignment horizontal="left" vertical="center"/>
    </xf>
    <xf numFmtId="0" fontId="16" fillId="6" borderId="4" xfId="0" applyFont="1" applyFill="1" applyBorder="1" applyAlignment="1">
      <alignment horizontal="left" vertical="center"/>
    </xf>
    <xf numFmtId="0" fontId="16" fillId="6" borderId="3" xfId="0" applyFont="1" applyFill="1" applyBorder="1" applyAlignment="1">
      <alignment horizontal="left" vertical="center"/>
    </xf>
    <xf numFmtId="49" fontId="16" fillId="6" borderId="4" xfId="0" applyNumberFormat="1" applyFont="1" applyFill="1" applyBorder="1" applyAlignment="1">
      <alignment horizontal="left" vertical="center"/>
    </xf>
    <xf numFmtId="0" fontId="27" fillId="7" borderId="2" xfId="0" applyFont="1" applyFill="1" applyBorder="1" applyAlignment="1">
      <alignment horizontal="center" vertical="center" wrapText="1"/>
    </xf>
    <xf numFmtId="0" fontId="24" fillId="7" borderId="13" xfId="0" applyFont="1" applyFill="1" applyBorder="1" applyAlignment="1">
      <alignment horizontal="center" vertical="center" wrapText="1"/>
    </xf>
    <xf numFmtId="0" fontId="24" fillId="7" borderId="14" xfId="0" applyFont="1" applyFill="1" applyBorder="1" applyAlignment="1">
      <alignment horizontal="center" vertical="center" wrapText="1"/>
    </xf>
    <xf numFmtId="0" fontId="24" fillId="7" borderId="15" xfId="0" applyFont="1" applyFill="1" applyBorder="1" applyAlignment="1">
      <alignment horizontal="center" vertical="center" wrapText="1"/>
    </xf>
    <xf numFmtId="0" fontId="0" fillId="0" borderId="2" xfId="0"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219075</xdr:colOff>
      <xdr:row>68</xdr:row>
      <xdr:rowOff>152400</xdr:rowOff>
    </xdr:from>
    <xdr:to>
      <xdr:col>8</xdr:col>
      <xdr:colOff>499110</xdr:colOff>
      <xdr:row>70</xdr:row>
      <xdr:rowOff>174738</xdr:rowOff>
    </xdr:to>
    <xdr:pic>
      <xdr:nvPicPr>
        <xdr:cNvPr id="2" name="Picture 1">
          <a:extLst>
            <a:ext uri="{FF2B5EF4-FFF2-40B4-BE49-F238E27FC236}">
              <a16:creationId xmlns:a16="http://schemas.microsoft.com/office/drawing/2014/main" id="{EE48DC4E-85B9-44F9-95ED-40B2AF9CA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6225" y="11506200"/>
          <a:ext cx="2194560" cy="403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47626</xdr:rowOff>
    </xdr:from>
    <xdr:to>
      <xdr:col>0</xdr:col>
      <xdr:colOff>7077075</xdr:colOff>
      <xdr:row>31</xdr:row>
      <xdr:rowOff>142876</xdr:rowOff>
    </xdr:to>
    <xdr:sp macro="" textlink="">
      <xdr:nvSpPr>
        <xdr:cNvPr id="2" name="TextBox 1">
          <a:extLst>
            <a:ext uri="{FF2B5EF4-FFF2-40B4-BE49-F238E27FC236}">
              <a16:creationId xmlns:a16="http://schemas.microsoft.com/office/drawing/2014/main" id="{1BA94DB2-13AA-417E-8CE5-C452A6208DD1}"/>
            </a:ext>
          </a:extLst>
        </xdr:cNvPr>
        <xdr:cNvSpPr txBox="1"/>
      </xdr:nvSpPr>
      <xdr:spPr>
        <a:xfrm>
          <a:off x="1" y="238126"/>
          <a:ext cx="7077074" cy="58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solidFill>
                <a:sysClr val="windowText" lastClr="000000"/>
              </a:solidFill>
              <a:effectLst/>
              <a:latin typeface="Arial" pitchFamily="34" charset="0"/>
              <a:ea typeface="+mn-ea"/>
              <a:cs typeface="Arial" pitchFamily="34" charset="0"/>
            </a:rPr>
            <a:t>AES</a:t>
          </a:r>
          <a:r>
            <a:rPr lang="en-US" sz="1400" b="0" baseline="0">
              <a:solidFill>
                <a:sysClr val="windowText" lastClr="000000"/>
              </a:solidFill>
              <a:effectLst/>
              <a:latin typeface="Arial" pitchFamily="34" charset="0"/>
              <a:ea typeface="+mn-ea"/>
              <a:cs typeface="Arial" pitchFamily="34" charset="0"/>
            </a:rPr>
            <a:t> Indiana Business Rebates &amp; Incentives Program</a:t>
          </a:r>
          <a:endParaRPr lang="en-US" sz="1400" b="0">
            <a:solidFill>
              <a:sysClr val="windowText" lastClr="000000"/>
            </a:solidFill>
            <a:effectLst/>
            <a:latin typeface="Arial" pitchFamily="34" charset="0"/>
            <a:ea typeface="+mn-ea"/>
            <a:cs typeface="Arial" pitchFamily="34" charset="0"/>
          </a:endParaRPr>
        </a:p>
        <a:p>
          <a:r>
            <a:rPr lang="en-US" sz="2400" b="0">
              <a:solidFill>
                <a:sysClr val="windowText" lastClr="000000"/>
              </a:solidFill>
              <a:effectLst/>
              <a:latin typeface="Arial" pitchFamily="34" charset="0"/>
              <a:ea typeface="+mn-ea"/>
              <a:cs typeface="Arial" pitchFamily="34" charset="0"/>
            </a:rPr>
            <a:t>Chiller Replacement Savings Calculator</a:t>
          </a:r>
        </a:p>
        <a:p>
          <a:endParaRPr lang="en-US" sz="1200" baseline="0">
            <a:solidFill>
              <a:sysClr val="windowText" lastClr="000000"/>
            </a:solidFill>
            <a:effectLst/>
            <a:latin typeface="Arial" pitchFamily="34" charset="0"/>
            <a:ea typeface="+mn-ea"/>
            <a:cs typeface="Arial" pitchFamily="34" charset="0"/>
          </a:endParaRPr>
        </a:p>
        <a:p>
          <a:r>
            <a:rPr lang="en-US" sz="1200" baseline="0">
              <a:solidFill>
                <a:sysClr val="windowText" lastClr="000000"/>
              </a:solidFill>
              <a:effectLst/>
              <a:latin typeface="Arial" pitchFamily="34" charset="0"/>
              <a:ea typeface="+mn-ea"/>
              <a:cs typeface="Arial" pitchFamily="34" charset="0"/>
            </a:rPr>
            <a:t>Welcome. This document has been prepared by CLEAResult. </a:t>
          </a:r>
        </a:p>
        <a:p>
          <a:r>
            <a:rPr lang="en-US" sz="1200" baseline="0">
              <a:solidFill>
                <a:sysClr val="windowText" lastClr="000000"/>
              </a:solidFill>
              <a:effectLst/>
              <a:latin typeface="Arial" pitchFamily="34" charset="0"/>
              <a:ea typeface="+mn-ea"/>
              <a:cs typeface="Arial" pitchFamily="34" charset="0"/>
            </a:rPr>
            <a:t>The purpose of this spreadsheet is to determine the savings from replacing an existing HVAC electric chiller with a more efficient chiller. The baseline chiller is a minimum code efficient chiller. </a:t>
          </a:r>
          <a:endParaRPr lang="en-US" sz="1200">
            <a:solidFill>
              <a:sysClr val="windowText" lastClr="000000"/>
            </a:solidFill>
            <a:effectLst/>
            <a:latin typeface="Arial" pitchFamily="34" charset="0"/>
            <a:cs typeface="Arial" pitchFamily="34" charset="0"/>
          </a:endParaRPr>
        </a:p>
        <a:p>
          <a:endParaRPr lang="en-US" sz="1200" b="1"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1. </a:t>
          </a:r>
          <a:r>
            <a:rPr lang="en-US" sz="1200" i="0" baseline="0">
              <a:solidFill>
                <a:sysClr val="windowText" lastClr="000000"/>
              </a:solidFill>
              <a:effectLst/>
              <a:latin typeface="Arial" pitchFamily="34" charset="0"/>
              <a:ea typeface="+mn-ea"/>
              <a:cs typeface="Arial" pitchFamily="34" charset="0"/>
            </a:rPr>
            <a:t>Enter all initial parameters on the "Calculator" tab. The necessary items are highlighted in Green.</a:t>
          </a:r>
          <a:endParaRPr lang="en-US" sz="1200" i="0">
            <a:solidFill>
              <a:sysClr val="windowText" lastClr="000000"/>
            </a:solidFill>
            <a:effectLst/>
            <a:latin typeface="Arial" pitchFamily="34" charset="0"/>
            <a:cs typeface="Arial" pitchFamily="34" charset="0"/>
          </a:endParaRPr>
        </a:p>
        <a:p>
          <a:pPr eaLnBrk="1" fontAlgn="auto" latinLnBrk="0" hangingPunct="1"/>
          <a:r>
            <a:rPr lang="en-US" sz="1200" b="1" i="0" baseline="0">
              <a:solidFill>
                <a:sysClr val="windowText" lastClr="000000"/>
              </a:solidFill>
              <a:effectLst/>
              <a:latin typeface="Arial" pitchFamily="34" charset="0"/>
              <a:ea typeface="+mn-ea"/>
              <a:cs typeface="Arial" pitchFamily="34" charset="0"/>
            </a:rPr>
            <a:t>2. </a:t>
          </a:r>
          <a:r>
            <a:rPr lang="en-US" sz="1200" i="0" baseline="0">
              <a:solidFill>
                <a:sysClr val="windowText" lastClr="000000"/>
              </a:solidFill>
              <a:effectLst/>
              <a:latin typeface="Arial" pitchFamily="34" charset="0"/>
              <a:ea typeface="+mn-ea"/>
              <a:cs typeface="Arial" pitchFamily="34" charset="0"/>
            </a:rPr>
            <a:t>All required fields must be filled in for savings to be properly displayed.</a:t>
          </a:r>
          <a:endParaRPr lang="en-US" sz="1200" b="1" i="0"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3. </a:t>
          </a:r>
          <a:r>
            <a:rPr lang="en-US" sz="1200" b="0" i="0" baseline="0">
              <a:solidFill>
                <a:sysClr val="windowText" lastClr="000000"/>
              </a:solidFill>
              <a:effectLst/>
              <a:latin typeface="Arial" pitchFamily="34" charset="0"/>
              <a:ea typeface="+mn-ea"/>
              <a:cs typeface="Arial" pitchFamily="34" charset="0"/>
            </a:rPr>
            <a:t>For technical support on this tool contact </a:t>
          </a:r>
          <a:r>
            <a:rPr lang="en-US" sz="1200" u="sng">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custom@aesindianarebates.com</a:t>
          </a:r>
          <a:r>
            <a:rPr lang="en-US" sz="1200" u="sng">
              <a:solidFill>
                <a:sysClr val="windowText" lastClr="000000"/>
              </a:solidFill>
              <a:effectLst/>
              <a:latin typeface="Arial" panose="020B0604020202020204" pitchFamily="34" charset="0"/>
              <a:ea typeface="+mn-ea"/>
              <a:cs typeface="Arial" panose="020B0604020202020204" pitchFamily="34" charset="0"/>
            </a:rPr>
            <a:t>.</a:t>
          </a:r>
        </a:p>
        <a:p>
          <a:r>
            <a:rPr lang="en-US" sz="1200" b="1" u="none">
              <a:solidFill>
                <a:sysClr val="windowText" lastClr="000000"/>
              </a:solidFill>
              <a:effectLst/>
              <a:latin typeface="Arial" panose="020B0604020202020204" pitchFamily="34" charset="0"/>
              <a:ea typeface="+mn-ea"/>
              <a:cs typeface="Arial" panose="020B0604020202020204" pitchFamily="34" charset="0"/>
            </a:rPr>
            <a:t>4. </a:t>
          </a:r>
          <a:r>
            <a:rPr lang="en-US" sz="1200" b="0" u="none">
              <a:solidFill>
                <a:sysClr val="windowText" lastClr="000000"/>
              </a:solidFill>
              <a:effectLst/>
              <a:latin typeface="Arial" panose="020B0604020202020204" pitchFamily="34" charset="0"/>
              <a:ea typeface="+mn-ea"/>
              <a:cs typeface="Arial" panose="020B0604020202020204" pitchFamily="34" charset="0"/>
            </a:rPr>
            <a:t>Submit a spec sheet for each chiller showing the rated full load efficiency,</a:t>
          </a:r>
          <a:r>
            <a:rPr lang="en-US" sz="1200" b="0" u="none" baseline="0">
              <a:solidFill>
                <a:sysClr val="windowText" lastClr="000000"/>
              </a:solidFill>
              <a:effectLst/>
              <a:latin typeface="Arial" panose="020B0604020202020204" pitchFamily="34" charset="0"/>
              <a:ea typeface="+mn-ea"/>
              <a:cs typeface="Arial" panose="020B0604020202020204" pitchFamily="34" charset="0"/>
            </a:rPr>
            <a:t> IPLV, rated path, and tons. </a:t>
          </a:r>
          <a:endParaRPr lang="en-US" sz="1200" b="1" u="none">
            <a:solidFill>
              <a:sysClr val="windowText" lastClr="000000"/>
            </a:solidFill>
            <a:effectLst/>
            <a:latin typeface="Arial" panose="020B0604020202020204" pitchFamily="34" charset="0"/>
            <a:ea typeface="+mn-ea"/>
            <a:cs typeface="Arial" panose="020B0604020202020204" pitchFamily="34" charset="0"/>
          </a:endParaRPr>
        </a:p>
        <a:p>
          <a:endParaRPr lang="en-US" sz="1200" i="1" baseline="0">
            <a:solidFill>
              <a:sysClr val="windowText" lastClr="000000"/>
            </a:solidFill>
            <a:effectLst/>
            <a:latin typeface="Arial" pitchFamily="34" charset="0"/>
            <a:ea typeface="+mn-ea"/>
            <a:cs typeface="Arial" pitchFamily="34" charset="0"/>
          </a:endParaRPr>
        </a:p>
        <a:p>
          <a:pPr eaLnBrk="1" fontAlgn="auto" latinLnBrk="0" hangingPunct="1"/>
          <a:r>
            <a:rPr lang="en-US" sz="1200" b="0" i="1" baseline="0">
              <a:solidFill>
                <a:sysClr val="windowText" lastClr="000000"/>
              </a:solidFill>
              <a:effectLst/>
              <a:latin typeface="Arial" pitchFamily="34" charset="0"/>
              <a:ea typeface="+mn-ea"/>
              <a:cs typeface="Arial" pitchFamily="34" charset="0"/>
            </a:rPr>
            <a:t>Please Note: </a:t>
          </a:r>
          <a:r>
            <a:rPr lang="en-US" sz="1200" i="1" baseline="0">
              <a:solidFill>
                <a:sysClr val="windowText" lastClr="000000"/>
              </a:solidFill>
              <a:effectLst/>
              <a:latin typeface="Arial" pitchFamily="34" charset="0"/>
              <a:ea typeface="+mn-ea"/>
              <a:cs typeface="Arial" pitchFamily="34" charset="0"/>
            </a:rPr>
            <a:t>This calculator is used for estimating savings and does not guarantee the estimated incentive. The methodology presented in this calculator is deemed acceptable for the AES Indiana Custom Incentives program. However, the</a:t>
          </a:r>
          <a:r>
            <a:rPr lang="en-US" sz="1200" b="0" i="1" baseline="0">
              <a:solidFill>
                <a:sysClr val="windowText" lastClr="000000"/>
              </a:solidFill>
              <a:effectLst/>
              <a:latin typeface="Arial" pitchFamily="34" charset="0"/>
              <a:ea typeface="+mn-ea"/>
              <a:cs typeface="Arial" pitchFamily="34" charset="0"/>
            </a:rPr>
            <a:t> assumptions used by the applicant to calculate the annual savings will be reviewed by the </a:t>
          </a:r>
          <a:r>
            <a:rPr lang="en-US" sz="1200" i="1" baseline="0">
              <a:solidFill>
                <a:schemeClr val="dk1"/>
              </a:solidFill>
              <a:effectLst/>
              <a:latin typeface="Arial" panose="020B0604020202020204" pitchFamily="34" charset="0"/>
              <a:ea typeface="+mn-ea"/>
              <a:cs typeface="Arial" panose="020B0604020202020204" pitchFamily="34" charset="0"/>
            </a:rPr>
            <a:t>AES Indiana Custom Incentives program</a:t>
          </a:r>
          <a:r>
            <a:rPr lang="en-US" sz="1200" b="0" i="1" baseline="0">
              <a:solidFill>
                <a:sysClr val="windowText" lastClr="000000"/>
              </a:solidFill>
              <a:effectLst/>
              <a:latin typeface="Arial" pitchFamily="34" charset="0"/>
              <a:ea typeface="+mn-ea"/>
              <a:cs typeface="Arial" pitchFamily="34" charset="0"/>
            </a:rPr>
            <a:t>, which is solely responsible for the final determination of the annual energy savings to be used in calculating the incentive </a:t>
          </a:r>
        </a:p>
        <a:p>
          <a:pPr eaLnBrk="1" fontAlgn="auto" latinLnBrk="0" hangingPunct="1"/>
          <a:r>
            <a:rPr lang="en-US" sz="1200" b="0" i="1" baseline="0">
              <a:solidFill>
                <a:sysClr val="windowText" lastClr="000000"/>
              </a:solidFill>
              <a:effectLst/>
              <a:latin typeface="Arial" pitchFamily="34" charset="0"/>
              <a:ea typeface="+mn-ea"/>
              <a:cs typeface="Arial" pitchFamily="34" charset="0"/>
            </a:rPr>
            <a:t>amount. The Program also reserves the right to require the applicant to conduct specific measurement and verification activities, including monitoring both before and after the retrofit, and to base the incentive payment on the results of these activities.	</a:t>
          </a:r>
          <a:endParaRPr lang="en-US" sz="1200" i="1">
            <a:solidFill>
              <a:sysClr val="windowText" lastClr="000000"/>
            </a:solidFill>
            <a:effectLst/>
            <a:latin typeface="Arial" pitchFamily="34" charset="0"/>
            <a:cs typeface="Arial" pitchFamily="34" charset="0"/>
          </a:endParaRPr>
        </a:p>
        <a:p>
          <a:pPr lvl="0"/>
          <a:endParaRPr lang="en-US" sz="1200" b="1" i="0" baseline="0">
            <a:solidFill>
              <a:sysClr val="windowText" lastClr="000000"/>
            </a:solidFill>
            <a:effectLst/>
            <a:latin typeface="Arial" pitchFamily="34" charset="0"/>
            <a:ea typeface="+mn-ea"/>
            <a:cs typeface="Arial" pitchFamily="34" charset="0"/>
          </a:endParaRPr>
        </a:p>
        <a:p>
          <a:pPr marL="0" lvl="0" indent="0" eaLnBrk="1" fontAlgn="auto" latinLnBrk="0" hangingPunct="1"/>
          <a:r>
            <a:rPr lang="en-US" sz="1200" b="0" i="1" baseline="0">
              <a:solidFill>
                <a:sysClr val="windowText" lastClr="000000"/>
              </a:solidFill>
              <a:effectLst/>
              <a:latin typeface="Arial" pitchFamily="34" charset="0"/>
              <a:ea typeface="+mn-ea"/>
              <a:cs typeface="Arial" pitchFamily="34" charset="0"/>
            </a:rPr>
            <a:t>Incentive amount is calculated based on first year energy savings. The incentives are earned at $0.08 per kWh saved. Incentives are limited to a maximum cap of $1,000,000 per project at a service ID and/or building behind a master meter. </a:t>
          </a:r>
        </a:p>
        <a:p>
          <a:pPr marL="0" lvl="0" indent="0" eaLnBrk="1" fontAlgn="auto" latinLnBrk="0" hangingPunct="1"/>
          <a:endParaRPr lang="en-US" sz="1200" b="0" i="1" baseline="0">
            <a:solidFill>
              <a:sysClr val="windowText" lastClr="000000"/>
            </a:solidFill>
            <a:effectLst/>
            <a:latin typeface="Arial" pitchFamily="34" charset="0"/>
            <a:ea typeface="+mn-ea"/>
            <a:cs typeface="Arial" pitchFamily="34" charset="0"/>
          </a:endParaRPr>
        </a:p>
        <a:p>
          <a:pPr marL="0" lvl="0" indent="0" eaLnBrk="1" fontAlgn="auto" latinLnBrk="0" hangingPunct="1"/>
          <a:r>
            <a:rPr lang="en-US" sz="1200" b="0" i="1" baseline="0">
              <a:solidFill>
                <a:sysClr val="windowText" lastClr="000000"/>
              </a:solidFill>
              <a:effectLst/>
              <a:latin typeface="Arial" pitchFamily="34" charset="0"/>
              <a:ea typeface="+mn-ea"/>
              <a:cs typeface="Arial" pitchFamily="34" charset="0"/>
            </a:rPr>
            <a:t>Total combined custom and prescriptive incentives are capped at $1,000,000 per customer per calendar year.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66675</xdr:colOff>
      <xdr:row>5</xdr:row>
      <xdr:rowOff>57150</xdr:rowOff>
    </xdr:from>
    <xdr:to>
      <xdr:col>6</xdr:col>
      <xdr:colOff>270510</xdr:colOff>
      <xdr:row>7</xdr:row>
      <xdr:rowOff>69963</xdr:rowOff>
    </xdr:to>
    <xdr:pic>
      <xdr:nvPicPr>
        <xdr:cNvPr id="2" name="Picture 1">
          <a:extLst>
            <a:ext uri="{FF2B5EF4-FFF2-40B4-BE49-F238E27FC236}">
              <a16:creationId xmlns:a16="http://schemas.microsoft.com/office/drawing/2014/main" id="{9CF33B8E-770B-435B-861C-8D4F290940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4575" y="1047750"/>
          <a:ext cx="2194560" cy="403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37A27-8419-4AC6-989B-D938794B81B3}">
  <dimension ref="A1:I73"/>
  <sheetViews>
    <sheetView zoomScaleNormal="100" workbookViewId="0">
      <selection activeCell="A59" sqref="A59"/>
    </sheetView>
  </sheetViews>
  <sheetFormatPr defaultRowHeight="15"/>
  <cols>
    <col min="1" max="3" width="9.5703125" customWidth="1"/>
    <col min="4" max="4" width="12.42578125" customWidth="1"/>
    <col min="5" max="9" width="9.5703125" customWidth="1"/>
  </cols>
  <sheetData>
    <row r="1" spans="1:9">
      <c r="A1" s="160" t="s">
        <v>0</v>
      </c>
      <c r="B1" s="161"/>
      <c r="C1" s="161"/>
      <c r="D1" s="161"/>
      <c r="E1" s="161"/>
      <c r="F1" s="161"/>
      <c r="G1" s="161"/>
      <c r="H1" s="161"/>
      <c r="I1" s="161"/>
    </row>
    <row r="2" spans="1:9">
      <c r="A2" s="161"/>
      <c r="B2" s="161"/>
      <c r="C2" s="161"/>
      <c r="D2" s="161"/>
      <c r="E2" s="161"/>
      <c r="F2" s="161"/>
      <c r="G2" s="161"/>
      <c r="H2" s="161"/>
      <c r="I2" s="161"/>
    </row>
    <row r="3" spans="1:9">
      <c r="A3" s="162" t="s">
        <v>1</v>
      </c>
      <c r="B3" s="162"/>
      <c r="C3" s="162"/>
      <c r="D3" s="162"/>
      <c r="E3" s="162"/>
      <c r="F3" s="162"/>
      <c r="G3" s="162"/>
      <c r="H3" s="162"/>
      <c r="I3" s="162"/>
    </row>
    <row r="4" spans="1:9">
      <c r="A4" s="162"/>
      <c r="B4" s="162"/>
      <c r="C4" s="162"/>
      <c r="D4" s="162"/>
      <c r="E4" s="162"/>
      <c r="F4" s="162"/>
      <c r="G4" s="162"/>
      <c r="H4" s="162"/>
      <c r="I4" s="162"/>
    </row>
    <row r="5" spans="1:9">
      <c r="A5" s="59"/>
      <c r="B5" s="59"/>
      <c r="C5" s="59"/>
      <c r="D5" s="59"/>
      <c r="E5" s="59"/>
      <c r="F5" s="59"/>
      <c r="G5" s="59"/>
      <c r="H5" s="59"/>
      <c r="I5" s="59"/>
    </row>
    <row r="6" spans="1:9">
      <c r="A6" s="60" t="s">
        <v>2</v>
      </c>
      <c r="B6" s="61"/>
      <c r="C6" s="61"/>
      <c r="D6" s="61"/>
      <c r="E6" s="61"/>
      <c r="F6" s="61"/>
      <c r="G6" s="61"/>
      <c r="H6" s="61"/>
      <c r="I6" s="59"/>
    </row>
    <row r="7" spans="1:9">
      <c r="A7" s="62" t="s">
        <v>3</v>
      </c>
      <c r="B7" s="63"/>
      <c r="C7" s="63"/>
      <c r="D7" s="64"/>
      <c r="E7" s="65" t="s">
        <v>4</v>
      </c>
      <c r="F7" s="63"/>
      <c r="G7" s="63"/>
      <c r="H7" s="63"/>
      <c r="I7" s="59"/>
    </row>
    <row r="8" spans="1:9">
      <c r="A8" s="163"/>
      <c r="B8" s="163"/>
      <c r="C8" s="163"/>
      <c r="D8" s="164"/>
      <c r="E8" s="163"/>
      <c r="F8" s="163"/>
      <c r="G8" s="163"/>
      <c r="H8" s="164"/>
      <c r="I8" s="59"/>
    </row>
    <row r="9" spans="1:9">
      <c r="A9" s="66" t="s">
        <v>5</v>
      </c>
      <c r="B9" s="67"/>
      <c r="C9" s="67"/>
      <c r="D9" s="68"/>
      <c r="E9" s="69" t="s">
        <v>6</v>
      </c>
      <c r="F9" s="67"/>
      <c r="G9" s="67"/>
      <c r="H9" s="67"/>
      <c r="I9" s="59"/>
    </row>
    <row r="10" spans="1:9">
      <c r="A10" s="163"/>
      <c r="B10" s="163"/>
      <c r="C10" s="163"/>
      <c r="D10" s="164"/>
      <c r="E10" s="165"/>
      <c r="F10" s="163"/>
      <c r="G10" s="163"/>
      <c r="H10" s="163"/>
      <c r="I10" s="59"/>
    </row>
    <row r="11" spans="1:9" ht="15.75" customHeight="1">
      <c r="A11" s="166" t="s">
        <v>7</v>
      </c>
      <c r="B11" s="166"/>
      <c r="C11" s="166"/>
      <c r="D11" s="167"/>
      <c r="E11" s="69" t="s">
        <v>8</v>
      </c>
      <c r="F11" s="67"/>
      <c r="G11" s="69" t="s">
        <v>9</v>
      </c>
      <c r="H11" s="67"/>
      <c r="I11" s="59"/>
    </row>
    <row r="12" spans="1:9">
      <c r="A12" s="168"/>
      <c r="B12" s="168"/>
      <c r="C12" s="168"/>
      <c r="D12" s="169"/>
      <c r="E12" s="170"/>
      <c r="F12" s="171"/>
      <c r="G12" s="172"/>
      <c r="H12" s="168"/>
      <c r="I12" s="59"/>
    </row>
    <row r="13" spans="1:9">
      <c r="A13" s="66" t="s">
        <v>10</v>
      </c>
      <c r="B13" s="67"/>
      <c r="C13" s="67"/>
      <c r="D13" s="68"/>
      <c r="E13" s="69" t="s">
        <v>11</v>
      </c>
      <c r="F13" s="67"/>
      <c r="G13" s="69" t="s">
        <v>12</v>
      </c>
      <c r="H13" s="69" t="s">
        <v>13</v>
      </c>
      <c r="I13" s="59"/>
    </row>
    <row r="14" spans="1:9">
      <c r="A14" s="159"/>
      <c r="B14" s="159"/>
      <c r="C14" s="159"/>
      <c r="D14" s="171"/>
      <c r="E14" s="170"/>
      <c r="F14" s="171"/>
      <c r="G14" s="70" t="s">
        <v>14</v>
      </c>
      <c r="H14" s="70"/>
      <c r="I14" s="59"/>
    </row>
    <row r="15" spans="1:9">
      <c r="A15" s="103" t="s">
        <v>15</v>
      </c>
      <c r="B15" s="103"/>
      <c r="D15" s="103"/>
      <c r="E15" s="103"/>
      <c r="F15" s="103"/>
      <c r="G15" s="104"/>
      <c r="H15" s="104"/>
      <c r="I15" s="59"/>
    </row>
    <row r="16" spans="1:9">
      <c r="A16" s="99"/>
      <c r="B16" s="99"/>
      <c r="C16" s="99"/>
      <c r="D16" s="99"/>
      <c r="E16" s="99"/>
      <c r="F16" s="99"/>
      <c r="G16" s="102"/>
      <c r="H16" s="102"/>
      <c r="I16" s="59"/>
    </row>
    <row r="17" spans="1:9">
      <c r="A17" s="103" t="s">
        <v>16</v>
      </c>
      <c r="B17" s="103"/>
      <c r="D17" s="103"/>
      <c r="E17" s="103" t="s">
        <v>17</v>
      </c>
      <c r="F17" s="103"/>
      <c r="H17" s="104"/>
      <c r="I17" s="59"/>
    </row>
    <row r="18" spans="1:9">
      <c r="A18" s="99"/>
      <c r="B18" s="99"/>
      <c r="C18" s="99"/>
      <c r="D18" s="99"/>
      <c r="E18" s="99"/>
      <c r="F18" s="99"/>
      <c r="G18" s="102"/>
      <c r="H18" s="102"/>
      <c r="I18" s="59"/>
    </row>
    <row r="19" spans="1:9">
      <c r="A19" s="71" t="s">
        <v>18</v>
      </c>
      <c r="B19" s="72"/>
      <c r="C19" s="72"/>
      <c r="D19" s="72"/>
      <c r="E19" s="72"/>
      <c r="F19" s="72"/>
      <c r="G19" s="72"/>
      <c r="H19" s="72"/>
      <c r="I19" s="59"/>
    </row>
    <row r="20" spans="1:9" ht="24" customHeight="1">
      <c r="A20" s="149" t="s">
        <v>19</v>
      </c>
      <c r="B20" s="149"/>
      <c r="C20" s="149"/>
      <c r="D20" s="153"/>
      <c r="E20" s="154" t="s">
        <v>20</v>
      </c>
      <c r="F20" s="155"/>
      <c r="G20" s="155"/>
      <c r="H20" s="155"/>
      <c r="I20" s="59"/>
    </row>
    <row r="21" spans="1:9">
      <c r="A21" s="150"/>
      <c r="B21" s="150"/>
      <c r="C21" s="150"/>
      <c r="D21" s="151"/>
      <c r="E21" s="152"/>
      <c r="F21" s="150"/>
      <c r="G21" s="150"/>
      <c r="H21" s="150"/>
      <c r="I21" s="59"/>
    </row>
    <row r="22" spans="1:9">
      <c r="A22" s="66" t="s">
        <v>21</v>
      </c>
      <c r="B22" s="67"/>
      <c r="C22" s="67"/>
      <c r="D22" s="68"/>
      <c r="E22" s="69" t="s">
        <v>11</v>
      </c>
      <c r="F22" s="68"/>
      <c r="G22" s="73" t="s">
        <v>12</v>
      </c>
      <c r="H22" s="66" t="s">
        <v>13</v>
      </c>
      <c r="I22" s="59"/>
    </row>
    <row r="23" spans="1:9">
      <c r="A23" s="146"/>
      <c r="B23" s="146"/>
      <c r="C23" s="146"/>
      <c r="D23" s="146"/>
      <c r="E23" s="148"/>
      <c r="F23" s="146"/>
      <c r="G23" s="74"/>
      <c r="H23" s="74"/>
      <c r="I23" s="59"/>
    </row>
    <row r="24" spans="1:9">
      <c r="A24" s="156" t="s">
        <v>22</v>
      </c>
      <c r="B24" s="156"/>
      <c r="C24" s="156"/>
      <c r="D24" s="157"/>
      <c r="E24" s="158" t="s">
        <v>23</v>
      </c>
      <c r="F24" s="157"/>
      <c r="G24" s="101" t="s">
        <v>24</v>
      </c>
      <c r="H24" s="100"/>
      <c r="I24" s="59"/>
    </row>
    <row r="25" spans="1:9">
      <c r="A25" s="74"/>
      <c r="B25" s="74"/>
      <c r="C25" s="74"/>
      <c r="D25" s="74"/>
      <c r="E25" s="148"/>
      <c r="F25" s="146"/>
      <c r="G25" s="148"/>
      <c r="H25" s="146"/>
      <c r="I25" s="59"/>
    </row>
    <row r="26" spans="1:9">
      <c r="A26" s="62" t="s">
        <v>25</v>
      </c>
      <c r="B26" s="63"/>
      <c r="C26" s="63"/>
      <c r="D26" s="63"/>
      <c r="E26" s="63"/>
      <c r="F26" s="63"/>
      <c r="G26" s="63"/>
      <c r="H26" s="63"/>
      <c r="I26" s="59"/>
    </row>
    <row r="27" spans="1:9">
      <c r="A27" s="150"/>
      <c r="B27" s="150"/>
      <c r="C27" s="150"/>
      <c r="D27" s="150"/>
      <c r="E27" s="150"/>
      <c r="F27" s="150"/>
      <c r="G27" s="150"/>
      <c r="H27" s="150"/>
      <c r="I27" s="59"/>
    </row>
    <row r="28" spans="1:9">
      <c r="A28" s="62" t="s">
        <v>26</v>
      </c>
      <c r="B28" s="63"/>
      <c r="C28" s="63"/>
      <c r="D28" s="63"/>
      <c r="E28" s="63"/>
      <c r="F28" s="63"/>
      <c r="G28" s="63"/>
      <c r="H28" s="63"/>
      <c r="I28" s="59"/>
    </row>
    <row r="29" spans="1:9">
      <c r="A29" s="63" t="s">
        <v>27</v>
      </c>
      <c r="B29" s="159" t="s">
        <v>28</v>
      </c>
      <c r="C29" s="159"/>
      <c r="D29" s="159"/>
      <c r="E29" s="63" t="s">
        <v>29</v>
      </c>
      <c r="F29" s="159" t="s">
        <v>30</v>
      </c>
      <c r="G29" s="159"/>
      <c r="H29" s="159"/>
      <c r="I29" s="59"/>
    </row>
    <row r="30" spans="1:9">
      <c r="A30" s="71" t="s">
        <v>31</v>
      </c>
      <c r="B30" s="76"/>
      <c r="C30" s="76"/>
      <c r="D30" s="76"/>
      <c r="E30" s="76"/>
      <c r="F30" s="76"/>
      <c r="G30" s="76"/>
      <c r="H30" s="76"/>
      <c r="I30" s="59"/>
    </row>
    <row r="31" spans="1:9">
      <c r="A31" s="62" t="s">
        <v>32</v>
      </c>
      <c r="B31" s="63"/>
      <c r="C31" s="63"/>
      <c r="D31" s="64"/>
      <c r="E31" s="65" t="s">
        <v>33</v>
      </c>
      <c r="F31" s="63"/>
      <c r="G31" s="63"/>
      <c r="H31" s="63"/>
      <c r="I31" s="59"/>
    </row>
    <row r="32" spans="1:9">
      <c r="A32" s="150"/>
      <c r="B32" s="150"/>
      <c r="C32" s="150"/>
      <c r="D32" s="151"/>
      <c r="E32" s="152"/>
      <c r="F32" s="150"/>
      <c r="G32" s="150"/>
      <c r="H32" s="150"/>
      <c r="I32" s="59"/>
    </row>
    <row r="33" spans="1:9">
      <c r="A33" s="66" t="s">
        <v>5</v>
      </c>
      <c r="B33" s="67"/>
      <c r="C33" s="67"/>
      <c r="D33" s="68"/>
      <c r="E33" s="69" t="s">
        <v>6</v>
      </c>
      <c r="F33" s="67"/>
      <c r="G33" s="67"/>
      <c r="H33" s="67"/>
      <c r="I33" s="59"/>
    </row>
    <row r="34" spans="1:9">
      <c r="A34" s="150"/>
      <c r="B34" s="150"/>
      <c r="C34" s="150"/>
      <c r="D34" s="151"/>
      <c r="E34" s="152"/>
      <c r="F34" s="150"/>
      <c r="G34" s="150"/>
      <c r="H34" s="150"/>
      <c r="I34" s="59"/>
    </row>
    <row r="35" spans="1:9">
      <c r="A35" s="66" t="s">
        <v>34</v>
      </c>
      <c r="B35" s="67"/>
      <c r="C35" s="67"/>
      <c r="D35" s="68"/>
      <c r="E35" s="69" t="s">
        <v>11</v>
      </c>
      <c r="F35" s="68"/>
      <c r="G35" s="73" t="s">
        <v>12</v>
      </c>
      <c r="H35" s="66" t="s">
        <v>13</v>
      </c>
      <c r="I35" s="59"/>
    </row>
    <row r="36" spans="1:9">
      <c r="A36" s="146"/>
      <c r="B36" s="146"/>
      <c r="C36" s="146"/>
      <c r="D36" s="147"/>
      <c r="E36" s="148"/>
      <c r="F36" s="147"/>
      <c r="G36" s="75"/>
      <c r="H36" s="74"/>
      <c r="I36" s="59"/>
    </row>
    <row r="37" spans="1:9">
      <c r="A37" s="60" t="s">
        <v>35</v>
      </c>
      <c r="B37" s="77"/>
      <c r="C37" s="77"/>
      <c r="D37" s="77"/>
      <c r="E37" s="77"/>
      <c r="F37" s="77"/>
      <c r="G37" s="77"/>
      <c r="H37" s="77"/>
      <c r="I37" s="59"/>
    </row>
    <row r="38" spans="1:9">
      <c r="A38" s="149" t="s">
        <v>36</v>
      </c>
      <c r="B38" s="149"/>
      <c r="C38" s="149"/>
      <c r="D38" s="149"/>
      <c r="E38" s="149"/>
      <c r="F38" s="149"/>
      <c r="G38" s="149"/>
      <c r="H38" s="149"/>
      <c r="I38" s="59"/>
    </row>
    <row r="39" spans="1:9">
      <c r="A39" s="149"/>
      <c r="B39" s="149"/>
      <c r="C39" s="149"/>
      <c r="D39" s="149"/>
      <c r="E39" s="149"/>
      <c r="F39" s="149"/>
      <c r="G39" s="149"/>
      <c r="H39" s="149"/>
      <c r="I39" s="59"/>
    </row>
    <row r="40" spans="1:9">
      <c r="A40" s="149"/>
      <c r="B40" s="149"/>
      <c r="C40" s="149"/>
      <c r="D40" s="149"/>
      <c r="E40" s="149"/>
      <c r="F40" s="149"/>
      <c r="G40" s="149"/>
      <c r="H40" s="149"/>
      <c r="I40" s="59"/>
    </row>
    <row r="41" spans="1:9">
      <c r="A41" s="149"/>
      <c r="B41" s="149"/>
      <c r="C41" s="149"/>
      <c r="D41" s="149"/>
      <c r="E41" s="149"/>
      <c r="F41" s="149"/>
      <c r="G41" s="149"/>
      <c r="H41" s="149"/>
      <c r="I41" s="59"/>
    </row>
    <row r="42" spans="1:9">
      <c r="A42" s="149"/>
      <c r="B42" s="149"/>
      <c r="C42" s="149"/>
      <c r="D42" s="149"/>
      <c r="E42" s="149"/>
      <c r="F42" s="149"/>
      <c r="G42" s="149"/>
      <c r="H42" s="149"/>
      <c r="I42" s="59"/>
    </row>
    <row r="43" spans="1:9">
      <c r="A43" s="149"/>
      <c r="B43" s="149"/>
      <c r="C43" s="149"/>
      <c r="D43" s="149"/>
      <c r="E43" s="149"/>
      <c r="F43" s="149"/>
      <c r="G43" s="149"/>
      <c r="H43" s="149"/>
      <c r="I43" s="59"/>
    </row>
    <row r="44" spans="1:9">
      <c r="A44" s="149"/>
      <c r="B44" s="149"/>
      <c r="C44" s="149"/>
      <c r="D44" s="149"/>
      <c r="E44" s="149"/>
      <c r="F44" s="149"/>
      <c r="G44" s="149"/>
      <c r="H44" s="149"/>
      <c r="I44" s="59"/>
    </row>
    <row r="45" spans="1:9">
      <c r="A45" s="136"/>
      <c r="B45" s="136"/>
      <c r="C45" s="137"/>
      <c r="D45" s="140"/>
      <c r="E45" s="136"/>
      <c r="F45" s="137"/>
      <c r="G45" s="142"/>
      <c r="H45" s="143"/>
      <c r="I45" s="59"/>
    </row>
    <row r="46" spans="1:9">
      <c r="A46" s="138"/>
      <c r="B46" s="138"/>
      <c r="C46" s="139"/>
      <c r="D46" s="141"/>
      <c r="E46" s="138"/>
      <c r="F46" s="139"/>
      <c r="G46" s="144"/>
      <c r="H46" s="145"/>
      <c r="I46" s="59"/>
    </row>
    <row r="47" spans="1:9">
      <c r="A47" s="135" t="s">
        <v>37</v>
      </c>
      <c r="B47" s="135"/>
      <c r="C47" s="135"/>
      <c r="D47" s="135" t="s">
        <v>38</v>
      </c>
      <c r="E47" s="135"/>
      <c r="F47" s="135"/>
      <c r="G47" s="135" t="s">
        <v>39</v>
      </c>
      <c r="H47" s="135"/>
      <c r="I47" s="59"/>
    </row>
    <row r="48" spans="1:9">
      <c r="A48" s="63" t="s">
        <v>40</v>
      </c>
      <c r="B48" s="59"/>
      <c r="C48" s="59"/>
      <c r="D48" s="59"/>
      <c r="E48" s="59"/>
      <c r="F48" s="59"/>
      <c r="G48" s="59"/>
      <c r="H48" s="59"/>
      <c r="I48" s="59"/>
    </row>
    <row r="49" spans="1:9">
      <c r="A49" s="136"/>
      <c r="B49" s="136"/>
      <c r="C49" s="137"/>
      <c r="D49" s="140"/>
      <c r="E49" s="136"/>
      <c r="F49" s="137"/>
      <c r="G49" s="142"/>
      <c r="H49" s="143"/>
      <c r="I49" s="59"/>
    </row>
    <row r="50" spans="1:9">
      <c r="A50" s="138"/>
      <c r="B50" s="138"/>
      <c r="C50" s="139"/>
      <c r="D50" s="141"/>
      <c r="E50" s="138"/>
      <c r="F50" s="139"/>
      <c r="G50" s="144"/>
      <c r="H50" s="145"/>
      <c r="I50" s="59"/>
    </row>
    <row r="51" spans="1:9">
      <c r="A51" s="135" t="s">
        <v>37</v>
      </c>
      <c r="B51" s="135"/>
      <c r="C51" s="135"/>
      <c r="D51" s="135" t="s">
        <v>38</v>
      </c>
      <c r="E51" s="135"/>
      <c r="F51" s="135"/>
      <c r="G51" s="135" t="s">
        <v>39</v>
      </c>
      <c r="H51" s="135"/>
      <c r="I51" s="59"/>
    </row>
    <row r="52" spans="1:9">
      <c r="A52" s="59"/>
      <c r="B52" s="59"/>
      <c r="C52" s="59"/>
      <c r="D52" s="59"/>
      <c r="E52" s="59"/>
      <c r="F52" s="59"/>
      <c r="G52" s="59"/>
      <c r="H52" s="59"/>
      <c r="I52" s="59"/>
    </row>
    <row r="53" spans="1:9">
      <c r="A53" s="59"/>
      <c r="B53" s="59"/>
      <c r="C53" s="59"/>
      <c r="D53" s="59"/>
      <c r="E53" s="59"/>
      <c r="F53" s="59"/>
      <c r="G53" s="59"/>
      <c r="H53" s="59"/>
      <c r="I53" s="59"/>
    </row>
    <row r="54" spans="1:9">
      <c r="A54" s="59"/>
      <c r="B54" s="59"/>
      <c r="C54" s="59"/>
      <c r="D54" s="59"/>
      <c r="E54" s="59"/>
      <c r="F54" s="59"/>
      <c r="G54" s="59"/>
      <c r="H54" s="59"/>
      <c r="I54" s="59"/>
    </row>
    <row r="55" spans="1:9">
      <c r="A55" s="59"/>
      <c r="B55" s="59"/>
      <c r="C55" s="59"/>
      <c r="D55" s="59"/>
      <c r="E55" s="59"/>
      <c r="F55" s="59"/>
      <c r="G55" s="59"/>
      <c r="H55" s="59"/>
      <c r="I55" s="59"/>
    </row>
    <row r="56" spans="1:9">
      <c r="A56" s="78" t="s">
        <v>41</v>
      </c>
      <c r="B56" s="59"/>
      <c r="C56" s="59"/>
      <c r="D56" s="59"/>
      <c r="E56" s="59"/>
      <c r="F56" s="59"/>
      <c r="G56" s="59"/>
      <c r="H56" s="59"/>
      <c r="I56" s="59"/>
    </row>
    <row r="57" spans="1:9">
      <c r="A57" s="59" t="s">
        <v>42</v>
      </c>
      <c r="B57" s="59"/>
      <c r="C57" s="59"/>
      <c r="D57" s="59"/>
      <c r="E57" s="59"/>
      <c r="F57" s="59"/>
      <c r="G57" s="59"/>
      <c r="H57" s="59"/>
      <c r="I57" s="59"/>
    </row>
    <row r="58" spans="1:9">
      <c r="A58" s="59" t="s">
        <v>43</v>
      </c>
      <c r="B58" s="59"/>
      <c r="C58" s="59"/>
      <c r="D58" s="59"/>
      <c r="E58" s="59"/>
      <c r="F58" s="59"/>
      <c r="G58" s="59"/>
      <c r="H58" s="59"/>
      <c r="I58" s="59"/>
    </row>
    <row r="59" spans="1:9">
      <c r="A59" s="59" t="s">
        <v>44</v>
      </c>
      <c r="B59" s="59"/>
      <c r="C59" s="59"/>
      <c r="D59" s="59"/>
      <c r="E59" s="59"/>
      <c r="F59" s="59"/>
      <c r="G59" s="59"/>
      <c r="H59" s="59"/>
      <c r="I59" s="59"/>
    </row>
    <row r="60" spans="1:9">
      <c r="A60" s="59" t="s">
        <v>45</v>
      </c>
      <c r="B60" s="59"/>
      <c r="C60" s="59"/>
      <c r="D60" s="59"/>
      <c r="E60" s="59"/>
      <c r="F60" s="59"/>
      <c r="G60" s="59"/>
      <c r="H60" s="59"/>
      <c r="I60" s="59"/>
    </row>
    <row r="61" spans="1:9">
      <c r="A61" s="59" t="s">
        <v>46</v>
      </c>
      <c r="B61" s="59"/>
      <c r="C61" s="59"/>
      <c r="D61" s="59"/>
      <c r="E61" s="59"/>
      <c r="F61" s="59"/>
      <c r="G61" s="59"/>
      <c r="H61" s="59"/>
      <c r="I61" s="59"/>
    </row>
    <row r="62" spans="1:9">
      <c r="A62" s="59" t="s">
        <v>47</v>
      </c>
      <c r="B62" s="59"/>
      <c r="C62" s="59"/>
      <c r="D62" s="59"/>
      <c r="E62" s="59"/>
      <c r="F62" s="59"/>
      <c r="G62" s="59"/>
      <c r="H62" s="59"/>
      <c r="I62" s="59"/>
    </row>
    <row r="63" spans="1:9">
      <c r="A63" s="59" t="s">
        <v>48</v>
      </c>
      <c r="B63" s="59"/>
      <c r="C63" s="59"/>
      <c r="D63" s="59"/>
      <c r="E63" s="59"/>
      <c r="F63" s="59"/>
      <c r="G63" s="59"/>
      <c r="H63" s="59"/>
      <c r="I63" s="59"/>
    </row>
    <row r="64" spans="1:9">
      <c r="A64" s="59" t="s">
        <v>49</v>
      </c>
      <c r="B64" s="59"/>
      <c r="C64" s="59"/>
      <c r="D64" s="59"/>
      <c r="E64" s="59"/>
      <c r="F64" s="59"/>
      <c r="G64" s="59"/>
      <c r="H64" s="59"/>
      <c r="I64" s="59"/>
    </row>
    <row r="65" spans="1:9">
      <c r="A65" s="59" t="s">
        <v>50</v>
      </c>
      <c r="B65" s="59"/>
      <c r="C65" s="59"/>
      <c r="D65" s="59"/>
      <c r="E65" s="59"/>
      <c r="F65" s="59"/>
      <c r="G65" s="59"/>
      <c r="H65" s="59"/>
      <c r="I65" s="59"/>
    </row>
    <row r="66" spans="1:9">
      <c r="A66" s="59" t="s">
        <v>51</v>
      </c>
      <c r="B66" s="59"/>
      <c r="C66" s="59"/>
      <c r="D66" s="59"/>
      <c r="E66" s="59"/>
      <c r="F66" s="59"/>
      <c r="G66" s="59"/>
      <c r="H66" s="59"/>
      <c r="I66" s="59"/>
    </row>
    <row r="67" spans="1:9">
      <c r="A67" s="59"/>
      <c r="B67" s="59"/>
      <c r="C67" s="59"/>
      <c r="D67" s="59"/>
      <c r="E67" s="59"/>
      <c r="F67" s="59"/>
      <c r="G67" s="59"/>
      <c r="H67" s="59"/>
      <c r="I67" s="59"/>
    </row>
    <row r="68" spans="1:9">
      <c r="A68" s="59"/>
      <c r="B68" s="59"/>
      <c r="C68" s="59"/>
      <c r="D68" s="59"/>
      <c r="E68" s="59"/>
      <c r="F68" s="59"/>
      <c r="G68" s="59"/>
      <c r="H68" s="59"/>
      <c r="I68" s="59"/>
    </row>
    <row r="69" spans="1:9">
      <c r="A69" s="59"/>
      <c r="B69" s="59"/>
      <c r="C69" s="59"/>
      <c r="D69" s="59"/>
      <c r="E69" s="59"/>
      <c r="F69" s="59"/>
      <c r="G69" s="59"/>
      <c r="H69" s="59"/>
      <c r="I69" s="59"/>
    </row>
    <row r="70" spans="1:9">
      <c r="A70" s="59"/>
      <c r="B70" s="59"/>
      <c r="C70" s="59"/>
      <c r="D70" s="59"/>
      <c r="E70" s="59"/>
      <c r="F70" s="59"/>
      <c r="G70" s="59"/>
      <c r="H70" s="59"/>
      <c r="I70" s="59"/>
    </row>
    <row r="71" spans="1:9">
      <c r="A71" s="59"/>
      <c r="B71" s="59"/>
      <c r="C71" s="59"/>
      <c r="D71" s="59"/>
      <c r="E71" s="59"/>
      <c r="F71" s="59"/>
      <c r="G71" s="59"/>
      <c r="H71" s="59"/>
      <c r="I71" s="59"/>
    </row>
    <row r="72" spans="1:9">
      <c r="A72" s="59"/>
      <c r="B72" s="59"/>
      <c r="C72" s="59"/>
      <c r="D72" s="59"/>
      <c r="E72" s="59"/>
      <c r="F72" s="59"/>
      <c r="G72" s="59"/>
      <c r="H72" s="59"/>
      <c r="I72" s="59"/>
    </row>
    <row r="73" spans="1:9">
      <c r="A73" s="79"/>
      <c r="B73" s="79"/>
      <c r="C73" s="79"/>
      <c r="D73" s="79"/>
      <c r="E73" s="79"/>
      <c r="F73" s="79"/>
      <c r="G73" s="79"/>
      <c r="H73" s="79"/>
      <c r="I73" s="79"/>
    </row>
  </sheetData>
  <protectedRanges>
    <protectedRange sqref="D45:F46 D49:F50" name="Range5"/>
    <protectedRange sqref="A8:H8 A10:H10 A21:H21 A24:H25 A27:H27 A32:H32 A34:H34 A36:H36 A45:C46 A49:C50 A12:C14 C16 A15:B18 C18 D12:D18 H12:H18 E12:G16 E17:F18 G18" name="Range1"/>
    <protectedRange sqref="G45:H46 G49:H50" name="Range6"/>
  </protectedRanges>
  <mergeCells count="44">
    <mergeCell ref="G25:H25"/>
    <mergeCell ref="A1:I2"/>
    <mergeCell ref="A3:I4"/>
    <mergeCell ref="A8:D8"/>
    <mergeCell ref="E8:H8"/>
    <mergeCell ref="A10:D10"/>
    <mergeCell ref="E10:H10"/>
    <mergeCell ref="A11:D11"/>
    <mergeCell ref="A12:D12"/>
    <mergeCell ref="E12:F12"/>
    <mergeCell ref="G12:H12"/>
    <mergeCell ref="A14:D14"/>
    <mergeCell ref="E14:F14"/>
    <mergeCell ref="A34:D34"/>
    <mergeCell ref="E34:H34"/>
    <mergeCell ref="A20:D20"/>
    <mergeCell ref="E20:H20"/>
    <mergeCell ref="A21:D21"/>
    <mergeCell ref="E21:H21"/>
    <mergeCell ref="A24:D24"/>
    <mergeCell ref="E24:F24"/>
    <mergeCell ref="A27:H27"/>
    <mergeCell ref="B29:D29"/>
    <mergeCell ref="F29:H29"/>
    <mergeCell ref="A32:D32"/>
    <mergeCell ref="E32:H32"/>
    <mergeCell ref="A23:D23"/>
    <mergeCell ref="E23:F23"/>
    <mergeCell ref="E25:F25"/>
    <mergeCell ref="A36:D36"/>
    <mergeCell ref="E36:F36"/>
    <mergeCell ref="A38:H44"/>
    <mergeCell ref="A45:C46"/>
    <mergeCell ref="D45:F46"/>
    <mergeCell ref="G45:H46"/>
    <mergeCell ref="A51:C51"/>
    <mergeCell ref="D51:F51"/>
    <mergeCell ref="G51:H51"/>
    <mergeCell ref="A47:C47"/>
    <mergeCell ref="D47:F47"/>
    <mergeCell ref="G47:H47"/>
    <mergeCell ref="A49:C50"/>
    <mergeCell ref="D49:F50"/>
    <mergeCell ref="G49:H50"/>
  </mergeCells>
  <dataValidations count="1">
    <dataValidation type="list" allowBlank="1" showInputMessage="1" showErrorMessage="1" sqref="A27" xr:uid="{104BCA11-975C-4337-8878-C93350699F41}">
      <formula1>"Corporation,Partnership,Sole Proprietor/Individual,Limited Liability,Other,Exempt"</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5B5775B-0B33-4315-BA96-15F285808E52}">
          <x14:formula1>
            <xm:f>Lists!$T$3:$T$28</xm:f>
          </x14:formula1>
          <xm:sqref>A16</xm:sqref>
        </x14:dataValidation>
        <x14:dataValidation type="list" allowBlank="1" showInputMessage="1" showErrorMessage="1" xr:uid="{8E91476C-EA4B-49A2-BFB8-82720A212689}">
          <x14:formula1>
            <xm:f>Lists!$U$3:$U$6</xm:f>
          </x14:formula1>
          <xm:sqref>A18</xm:sqref>
        </x14:dataValidation>
        <x14:dataValidation type="list" allowBlank="1" showInputMessage="1" showErrorMessage="1" xr:uid="{398AF49A-B92C-4E5F-9093-7AAF5C5E961D}">
          <x14:formula1>
            <xm:f>Lists!$V$3:$V$6</xm:f>
          </x14:formula1>
          <xm:sqref>E18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7"/>
  <sheetViews>
    <sheetView showGridLines="0" workbookViewId="0">
      <selection activeCell="A34" sqref="A34"/>
    </sheetView>
  </sheetViews>
  <sheetFormatPr defaultRowHeight="15"/>
  <cols>
    <col min="1" max="1" width="106" customWidth="1"/>
  </cols>
  <sheetData>
    <row r="1" spans="1:17">
      <c r="A1" s="1"/>
      <c r="B1" s="1"/>
      <c r="C1" s="1"/>
      <c r="D1" s="1"/>
      <c r="E1" s="1"/>
      <c r="F1" s="1"/>
      <c r="G1" s="1"/>
      <c r="H1" s="1"/>
      <c r="I1" s="1"/>
      <c r="J1" s="1"/>
      <c r="K1" s="1"/>
      <c r="L1" s="1"/>
      <c r="M1" s="1"/>
      <c r="N1" s="1"/>
      <c r="O1" s="1"/>
      <c r="P1" s="1"/>
      <c r="Q1" s="1"/>
    </row>
    <row r="2" spans="1:17">
      <c r="A2" s="1"/>
      <c r="B2" s="1"/>
      <c r="C2" s="1"/>
      <c r="D2" s="1"/>
      <c r="E2" s="1"/>
      <c r="F2" s="1"/>
      <c r="G2" s="1"/>
      <c r="H2" s="1"/>
      <c r="I2" s="1"/>
      <c r="J2" s="1"/>
      <c r="K2" s="1"/>
      <c r="L2" s="1"/>
      <c r="M2" s="1"/>
      <c r="N2" s="1"/>
      <c r="O2" s="1"/>
      <c r="P2" s="1"/>
      <c r="Q2" s="1"/>
    </row>
    <row r="3" spans="1:17">
      <c r="A3" s="1"/>
      <c r="B3" s="1"/>
      <c r="C3" s="1"/>
      <c r="D3" s="1"/>
      <c r="E3" s="1"/>
      <c r="F3" s="1"/>
      <c r="G3" s="1"/>
      <c r="H3" s="1"/>
      <c r="I3" s="1"/>
      <c r="J3" s="1"/>
      <c r="K3" s="1"/>
      <c r="L3" s="1"/>
      <c r="M3" s="1"/>
      <c r="N3" s="1"/>
      <c r="O3" s="1"/>
      <c r="P3" s="1"/>
      <c r="Q3" s="1"/>
    </row>
    <row r="4" spans="1:17">
      <c r="A4" s="1"/>
      <c r="B4" s="1"/>
      <c r="C4" s="1"/>
      <c r="D4" s="1"/>
      <c r="E4" s="1"/>
      <c r="F4" s="1"/>
      <c r="G4" s="1"/>
      <c r="H4" s="1"/>
      <c r="I4" s="1"/>
      <c r="J4" s="1"/>
      <c r="K4" s="1"/>
      <c r="L4" s="1"/>
      <c r="M4" s="1"/>
      <c r="N4" s="1"/>
      <c r="O4" s="1"/>
      <c r="P4" s="1"/>
      <c r="Q4" s="1"/>
    </row>
    <row r="5" spans="1:17">
      <c r="A5" s="1"/>
      <c r="B5" s="1"/>
      <c r="C5" s="1"/>
      <c r="D5" s="1"/>
      <c r="E5" s="1"/>
      <c r="F5" s="1"/>
      <c r="G5" s="1"/>
      <c r="H5" s="1"/>
      <c r="I5" s="1"/>
      <c r="J5" s="1"/>
      <c r="K5" s="1"/>
      <c r="L5" s="1"/>
      <c r="M5" s="1"/>
      <c r="N5" s="1"/>
      <c r="O5" s="1"/>
      <c r="P5" s="1"/>
      <c r="Q5" s="1"/>
    </row>
    <row r="6" spans="1:17">
      <c r="A6" s="1"/>
      <c r="B6" s="1"/>
      <c r="C6" s="1"/>
      <c r="D6" s="1"/>
      <c r="E6" s="1"/>
      <c r="F6" s="1"/>
      <c r="G6" s="1"/>
      <c r="H6" s="1"/>
      <c r="I6" s="1"/>
      <c r="J6" s="1"/>
      <c r="K6" s="1"/>
      <c r="L6" s="1"/>
      <c r="M6" s="1"/>
      <c r="N6" s="1"/>
      <c r="O6" s="1"/>
      <c r="P6" s="1"/>
      <c r="Q6" s="1"/>
    </row>
    <row r="7" spans="1:17">
      <c r="A7" s="1"/>
      <c r="B7" s="1"/>
      <c r="C7" s="1"/>
      <c r="D7" s="1"/>
      <c r="E7" s="1"/>
      <c r="F7" s="1"/>
      <c r="G7" s="1"/>
      <c r="H7" s="1"/>
      <c r="I7" s="1"/>
      <c r="J7" s="1"/>
      <c r="K7" s="1"/>
      <c r="L7" s="1"/>
      <c r="M7" s="1"/>
      <c r="N7" s="1"/>
      <c r="O7" s="1"/>
      <c r="P7" s="1"/>
      <c r="Q7" s="1"/>
    </row>
    <row r="8" spans="1:17">
      <c r="A8" s="1"/>
      <c r="B8" s="1"/>
      <c r="C8" s="1"/>
      <c r="D8" s="1"/>
      <c r="E8" s="1"/>
      <c r="F8" s="1"/>
      <c r="G8" s="1"/>
      <c r="H8" s="1"/>
      <c r="I8" s="1"/>
      <c r="J8" s="1"/>
      <c r="K8" s="1"/>
      <c r="L8" s="1"/>
      <c r="M8" s="1"/>
      <c r="N8" s="1"/>
      <c r="O8" s="1"/>
      <c r="P8" s="1"/>
      <c r="Q8" s="1"/>
    </row>
    <row r="9" spans="1:17">
      <c r="A9" s="1"/>
      <c r="B9" s="1"/>
      <c r="C9" s="1"/>
      <c r="D9" s="1"/>
      <c r="E9" s="1"/>
      <c r="F9" s="1"/>
      <c r="G9" s="1"/>
      <c r="H9" s="1"/>
      <c r="I9" s="1"/>
      <c r="J9" s="1"/>
      <c r="K9" s="1"/>
      <c r="L9" s="1"/>
      <c r="M9" s="1"/>
      <c r="N9" s="1"/>
      <c r="O9" s="1"/>
      <c r="P9" s="1"/>
      <c r="Q9" s="1"/>
    </row>
    <row r="10" spans="1:17">
      <c r="A10" s="1"/>
      <c r="B10" s="1"/>
      <c r="C10" s="1"/>
      <c r="D10" s="1"/>
      <c r="E10" s="1"/>
      <c r="F10" s="1"/>
      <c r="G10" s="1"/>
      <c r="H10" s="1"/>
      <c r="I10" s="1"/>
      <c r="J10" s="1"/>
      <c r="K10" s="1"/>
      <c r="L10" s="1"/>
      <c r="M10" s="1"/>
      <c r="N10" s="1"/>
      <c r="O10" s="1"/>
      <c r="P10" s="1"/>
      <c r="Q10" s="1"/>
    </row>
    <row r="11" spans="1:17">
      <c r="A11" s="1"/>
      <c r="B11" s="1"/>
      <c r="C11" s="1"/>
      <c r="D11" s="1"/>
      <c r="E11" s="1"/>
      <c r="F11" s="1"/>
      <c r="G11" s="1"/>
      <c r="H11" s="1"/>
      <c r="I11" s="1"/>
      <c r="J11" s="1"/>
      <c r="K11" s="1"/>
      <c r="L11" s="1"/>
      <c r="M11" s="1"/>
      <c r="N11" s="1"/>
      <c r="O11" s="1"/>
      <c r="P11" s="1"/>
      <c r="Q11" s="1"/>
    </row>
    <row r="12" spans="1:17">
      <c r="A12" s="1"/>
      <c r="B12" s="1"/>
      <c r="C12" s="1"/>
      <c r="D12" s="1"/>
      <c r="E12" s="1"/>
      <c r="F12" s="1"/>
      <c r="G12" s="1"/>
      <c r="H12" s="1"/>
      <c r="I12" s="1"/>
      <c r="J12" s="1"/>
      <c r="K12" s="1"/>
      <c r="L12" s="1"/>
      <c r="M12" s="1"/>
      <c r="N12" s="1"/>
      <c r="O12" s="1"/>
      <c r="P12" s="1"/>
      <c r="Q12" s="1"/>
    </row>
    <row r="13" spans="1:17">
      <c r="A13" s="1"/>
      <c r="B13" s="1"/>
      <c r="C13" s="1"/>
      <c r="D13" s="1"/>
      <c r="E13" s="1"/>
      <c r="F13" s="1"/>
      <c r="G13" s="1"/>
      <c r="H13" s="1"/>
      <c r="I13" s="1"/>
      <c r="J13" s="1"/>
      <c r="K13" s="1"/>
      <c r="L13" s="1"/>
      <c r="M13" s="1"/>
      <c r="N13" s="1"/>
      <c r="O13" s="1"/>
      <c r="P13" s="1"/>
      <c r="Q13" s="1"/>
    </row>
    <row r="14" spans="1:17">
      <c r="A14" s="1"/>
      <c r="B14" s="1"/>
      <c r="C14" s="1"/>
      <c r="D14" s="1"/>
      <c r="E14" s="1"/>
      <c r="F14" s="1"/>
      <c r="G14" s="1"/>
      <c r="H14" s="1"/>
      <c r="I14" s="1"/>
      <c r="J14" s="1"/>
      <c r="K14" s="1"/>
      <c r="L14" s="1"/>
      <c r="M14" s="1"/>
      <c r="N14" s="1"/>
      <c r="O14" s="1"/>
      <c r="P14" s="1"/>
      <c r="Q14" s="1"/>
    </row>
    <row r="15" spans="1:17">
      <c r="A15" s="1"/>
      <c r="B15" s="1"/>
      <c r="C15" s="1"/>
      <c r="D15" s="1"/>
      <c r="E15" s="1"/>
      <c r="F15" s="1"/>
      <c r="G15" s="1"/>
      <c r="H15" s="1"/>
      <c r="I15" s="1"/>
      <c r="J15" s="1"/>
      <c r="K15" s="1"/>
      <c r="L15" s="1"/>
      <c r="M15" s="1"/>
      <c r="N15" s="1"/>
      <c r="O15" s="1"/>
      <c r="P15" s="1"/>
      <c r="Q15" s="1"/>
    </row>
    <row r="16" spans="1:17">
      <c r="A16" s="1"/>
      <c r="B16" s="1"/>
      <c r="C16" s="1"/>
      <c r="D16" s="1"/>
      <c r="E16" s="1"/>
      <c r="F16" s="1"/>
      <c r="G16" s="1"/>
      <c r="H16" s="1"/>
      <c r="I16" s="1"/>
      <c r="J16" s="1"/>
      <c r="K16" s="1"/>
      <c r="L16" s="1"/>
      <c r="M16" s="1"/>
      <c r="N16" s="1"/>
      <c r="O16" s="1"/>
      <c r="P16" s="1"/>
      <c r="Q16" s="1"/>
    </row>
    <row r="17" spans="1:17">
      <c r="A17" s="1"/>
      <c r="B17" s="1"/>
      <c r="C17" s="1"/>
      <c r="D17" s="1"/>
      <c r="E17" s="1"/>
      <c r="F17" s="1"/>
      <c r="G17" s="1"/>
      <c r="H17" s="1"/>
      <c r="I17" s="1"/>
      <c r="J17" s="1"/>
      <c r="K17" s="1"/>
      <c r="L17" s="1"/>
      <c r="M17" s="1"/>
      <c r="N17" s="1"/>
      <c r="O17" s="1"/>
      <c r="P17" s="1"/>
      <c r="Q17" s="1"/>
    </row>
    <row r="18" spans="1:17">
      <c r="A18" s="1"/>
      <c r="B18" s="1"/>
      <c r="C18" s="1"/>
      <c r="D18" s="1"/>
      <c r="E18" s="1"/>
      <c r="F18" s="1"/>
      <c r="G18" s="1"/>
      <c r="H18" s="1"/>
      <c r="I18" s="1"/>
      <c r="J18" s="1"/>
      <c r="K18" s="1"/>
      <c r="L18" s="1"/>
      <c r="M18" s="1"/>
      <c r="N18" s="1"/>
      <c r="O18" s="1"/>
      <c r="P18" s="1"/>
      <c r="Q18" s="1"/>
    </row>
    <row r="19" spans="1:17">
      <c r="A19" s="1"/>
      <c r="B19" s="1"/>
      <c r="C19" s="1"/>
      <c r="D19" s="1"/>
      <c r="E19" s="1"/>
      <c r="F19" s="1"/>
      <c r="G19" s="1"/>
      <c r="H19" s="1"/>
      <c r="I19" s="1"/>
      <c r="J19" s="1"/>
      <c r="K19" s="1"/>
      <c r="L19" s="1"/>
      <c r="M19" s="1"/>
      <c r="N19" s="1"/>
      <c r="O19" s="1"/>
      <c r="P19" s="1"/>
      <c r="Q19" s="1"/>
    </row>
    <row r="20" spans="1:17">
      <c r="A20" s="1"/>
      <c r="B20" s="1"/>
      <c r="C20" s="1"/>
      <c r="D20" s="1"/>
      <c r="E20" s="1"/>
      <c r="F20" s="1"/>
      <c r="G20" s="1"/>
      <c r="H20" s="1"/>
      <c r="I20" s="1"/>
      <c r="J20" s="1"/>
      <c r="K20" s="1"/>
      <c r="L20" s="1"/>
      <c r="M20" s="1"/>
      <c r="N20" s="1"/>
      <c r="O20" s="1"/>
      <c r="P20" s="1"/>
      <c r="Q20" s="1"/>
    </row>
    <row r="21" spans="1:17">
      <c r="A21" s="1"/>
      <c r="B21" s="1"/>
      <c r="C21" s="1"/>
      <c r="D21" s="1"/>
      <c r="E21" s="1"/>
      <c r="F21" s="1"/>
      <c r="G21" s="1"/>
      <c r="H21" s="1"/>
      <c r="I21" s="1"/>
      <c r="J21" s="1"/>
      <c r="K21" s="1"/>
      <c r="L21" s="1"/>
      <c r="M21" s="1"/>
      <c r="N21" s="1"/>
      <c r="O21" s="1"/>
      <c r="P21" s="1"/>
      <c r="Q21" s="1"/>
    </row>
    <row r="22" spans="1:17">
      <c r="A22" s="1"/>
      <c r="B22" s="1"/>
      <c r="C22" s="1"/>
      <c r="D22" s="1"/>
      <c r="E22" s="1"/>
      <c r="F22" s="1"/>
      <c r="G22" s="1"/>
      <c r="H22" s="1"/>
      <c r="I22" s="1"/>
      <c r="J22" s="1"/>
      <c r="K22" s="1"/>
      <c r="L22" s="1"/>
      <c r="M22" s="1"/>
      <c r="N22" s="1"/>
      <c r="O22" s="1"/>
      <c r="P22" s="1"/>
      <c r="Q22" s="1"/>
    </row>
    <row r="23" spans="1:17">
      <c r="A23" s="1"/>
      <c r="B23" s="1"/>
      <c r="C23" s="1"/>
      <c r="D23" s="1"/>
      <c r="E23" s="1"/>
      <c r="F23" s="1"/>
      <c r="G23" s="1"/>
      <c r="H23" s="1"/>
      <c r="I23" s="1"/>
      <c r="J23" s="1"/>
      <c r="K23" s="1"/>
      <c r="L23" s="1"/>
      <c r="M23" s="1"/>
      <c r="N23" s="1"/>
      <c r="O23" s="1"/>
      <c r="P23" s="1"/>
      <c r="Q23" s="1"/>
    </row>
    <row r="24" spans="1:17">
      <c r="A24" s="1"/>
      <c r="B24" s="1"/>
      <c r="C24" s="1"/>
      <c r="D24" s="1"/>
      <c r="E24" s="1"/>
      <c r="F24" s="1"/>
      <c r="G24" s="1"/>
      <c r="H24" s="1"/>
      <c r="I24" s="1"/>
      <c r="J24" s="1"/>
      <c r="K24" s="1"/>
      <c r="L24" s="1"/>
      <c r="M24" s="1"/>
      <c r="N24" s="1"/>
      <c r="O24" s="1"/>
      <c r="P24" s="1"/>
      <c r="Q24" s="1"/>
    </row>
    <row r="25" spans="1:17">
      <c r="A25" s="1"/>
      <c r="B25" s="1"/>
      <c r="C25" s="1"/>
      <c r="D25" s="1"/>
      <c r="E25" s="1"/>
      <c r="F25" s="1"/>
      <c r="G25" s="1"/>
      <c r="H25" s="1"/>
      <c r="I25" s="1"/>
      <c r="J25" s="1"/>
      <c r="K25" s="1"/>
      <c r="L25" s="1"/>
      <c r="M25" s="1"/>
      <c r="N25" s="1"/>
      <c r="O25" s="1"/>
      <c r="P25" s="1"/>
      <c r="Q25" s="1"/>
    </row>
    <row r="27" spans="1:17">
      <c r="A27" s="98"/>
    </row>
  </sheetData>
  <pageMargins left="0.7" right="0.7" top="0.75" bottom="0.75" header="0.3" footer="0.3"/>
  <pageSetup scale="8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6C380-8D80-424E-90C0-24A91F6BF141}">
  <sheetPr>
    <pageSetUpPr fitToPage="1"/>
  </sheetPr>
  <dimension ref="A1:V72"/>
  <sheetViews>
    <sheetView tabSelected="1" zoomScaleNormal="100" workbookViewId="0">
      <selection activeCell="M47" sqref="M47"/>
    </sheetView>
  </sheetViews>
  <sheetFormatPr defaultRowHeight="15"/>
  <cols>
    <col min="1" max="1" width="9" style="7" bestFit="1" customWidth="1"/>
    <col min="2" max="2" width="26.140625" style="7" bestFit="1" customWidth="1"/>
    <col min="3" max="3" width="30.7109375" style="7" bestFit="1" customWidth="1"/>
    <col min="4" max="4" width="25.28515625" style="7" bestFit="1" customWidth="1"/>
    <col min="5" max="5" width="13.140625" style="94" bestFit="1" customWidth="1"/>
    <col min="6" max="6" width="16.7109375" style="7" bestFit="1" customWidth="1"/>
    <col min="7" max="7" width="7.140625" style="7" bestFit="1" customWidth="1"/>
    <col min="8" max="8" width="20.28515625" style="7" bestFit="1" customWidth="1"/>
    <col min="9" max="9" width="12.28515625" style="7" bestFit="1" customWidth="1"/>
    <col min="10" max="10" width="11.28515625" style="7" bestFit="1" customWidth="1"/>
    <col min="11" max="11" width="15.7109375" style="7" bestFit="1" customWidth="1"/>
    <col min="12" max="12" width="16.140625" style="7" bestFit="1" customWidth="1"/>
    <col min="13" max="13" width="11.28515625" style="7" customWidth="1"/>
    <col min="14" max="14" width="14.42578125" style="7" bestFit="1" customWidth="1"/>
    <col min="15" max="15" width="12.28515625" style="7" bestFit="1" customWidth="1"/>
    <col min="16" max="16" width="13.85546875" style="7" bestFit="1" customWidth="1"/>
    <col min="17" max="18" width="12.7109375" style="7" bestFit="1" customWidth="1"/>
    <col min="19" max="19" width="9.7109375" style="96" customWidth="1"/>
    <col min="20" max="21" width="7.5703125" style="7" bestFit="1" customWidth="1"/>
    <col min="22" max="22" width="9.28515625" style="7" bestFit="1" customWidth="1"/>
    <col min="23" max="16384" width="9.140625" style="7"/>
  </cols>
  <sheetData>
    <row r="1" spans="2:22" ht="18">
      <c r="B1" s="128"/>
      <c r="C1" s="128"/>
      <c r="D1" s="128"/>
      <c r="E1" s="128"/>
      <c r="F1" s="128"/>
      <c r="G1" s="128"/>
      <c r="H1" s="128"/>
      <c r="I1" s="128"/>
      <c r="J1" s="128"/>
      <c r="K1" s="128"/>
      <c r="L1" s="128"/>
      <c r="M1" s="128"/>
      <c r="N1" s="128"/>
      <c r="O1" s="128"/>
      <c r="P1" s="128"/>
      <c r="Q1" s="128"/>
      <c r="R1" s="128"/>
      <c r="S1" s="128"/>
      <c r="T1" s="128"/>
      <c r="U1" s="128"/>
      <c r="V1" s="128"/>
    </row>
    <row r="2" spans="2:22" ht="18" customHeight="1">
      <c r="B2" s="128" t="s">
        <v>0</v>
      </c>
      <c r="C2" s="128"/>
      <c r="D2" s="128"/>
      <c r="E2" s="128"/>
      <c r="F2" s="128"/>
      <c r="G2" s="50"/>
      <c r="H2" s="53"/>
      <c r="I2" s="53"/>
      <c r="J2" s="53"/>
      <c r="K2" s="53"/>
      <c r="L2" s="53"/>
      <c r="M2" s="53"/>
      <c r="N2" s="53"/>
      <c r="O2" s="53"/>
      <c r="P2" s="53"/>
      <c r="Q2" s="53"/>
      <c r="R2" s="53"/>
      <c r="S2" s="95"/>
      <c r="T2" s="53"/>
      <c r="U2" s="53"/>
      <c r="V2" s="53"/>
    </row>
    <row r="3" spans="2:22" ht="15" customHeight="1">
      <c r="B3" s="130" t="s">
        <v>52</v>
      </c>
      <c r="C3" s="130"/>
      <c r="D3" s="130"/>
      <c r="E3" s="130"/>
      <c r="F3" s="130"/>
      <c r="G3" s="52"/>
      <c r="H3" s="53"/>
      <c r="I3" s="53"/>
      <c r="J3" s="53"/>
      <c r="K3" s="53"/>
      <c r="L3" s="53"/>
      <c r="M3" s="53"/>
      <c r="N3" s="53"/>
      <c r="O3" s="53"/>
      <c r="P3" s="53"/>
      <c r="Q3" s="53"/>
      <c r="R3" s="53"/>
      <c r="S3" s="95"/>
      <c r="T3" s="53"/>
      <c r="U3" s="53"/>
      <c r="V3" s="53"/>
    </row>
    <row r="4" spans="2:22" ht="15" customHeight="1">
      <c r="B4" s="130"/>
      <c r="C4" s="130"/>
      <c r="D4" s="130"/>
      <c r="E4" s="130"/>
      <c r="F4" s="130"/>
      <c r="G4" s="52"/>
      <c r="H4" s="53"/>
      <c r="I4" s="53"/>
      <c r="J4" s="53"/>
      <c r="K4" s="53"/>
      <c r="L4" s="53"/>
      <c r="M4" s="53"/>
      <c r="N4" s="53"/>
      <c r="O4" s="53"/>
      <c r="P4" s="53"/>
      <c r="Q4" s="53"/>
      <c r="R4" s="53"/>
      <c r="S4" s="95"/>
      <c r="T4" s="53"/>
      <c r="U4" s="53"/>
      <c r="V4" s="53"/>
    </row>
    <row r="5" spans="2:22" s="30" customFormat="1">
      <c r="B5" s="53"/>
      <c r="C5" s="53"/>
      <c r="D5" s="53"/>
      <c r="E5" s="86"/>
      <c r="F5" s="54"/>
      <c r="G5" s="53"/>
      <c r="H5" s="53"/>
      <c r="I5" s="53"/>
      <c r="J5" s="53"/>
      <c r="K5" s="53"/>
      <c r="L5" s="53"/>
      <c r="M5" s="53"/>
      <c r="N5" s="53"/>
      <c r="O5" s="53"/>
      <c r="P5" s="53"/>
      <c r="Q5" s="53"/>
      <c r="R5" s="53"/>
      <c r="S5" s="95"/>
      <c r="T5" s="53"/>
      <c r="U5" s="53"/>
      <c r="V5" s="53"/>
    </row>
    <row r="6" spans="2:22" ht="15.75">
      <c r="B6" s="54"/>
      <c r="C6" s="8" t="s">
        <v>53</v>
      </c>
      <c r="D6" s="54"/>
      <c r="E6" s="87"/>
      <c r="F6" s="54"/>
      <c r="G6" s="54"/>
      <c r="H6" s="53"/>
      <c r="I6" s="53"/>
      <c r="J6" s="53"/>
      <c r="K6" s="53"/>
      <c r="L6" s="53"/>
      <c r="M6" s="53"/>
      <c r="N6" s="53"/>
      <c r="O6" s="53"/>
      <c r="P6" s="53"/>
      <c r="Q6" s="53"/>
      <c r="R6" s="53"/>
      <c r="S6" s="95"/>
      <c r="T6" s="53"/>
      <c r="U6" s="53"/>
      <c r="V6" s="53"/>
    </row>
    <row r="7" spans="2:22">
      <c r="B7" s="55" t="s">
        <v>54</v>
      </c>
      <c r="C7" s="10"/>
      <c r="D7" s="55"/>
      <c r="E7" s="88"/>
      <c r="F7" s="54"/>
      <c r="G7" s="54"/>
      <c r="H7" s="53"/>
      <c r="I7" s="53"/>
      <c r="J7" s="53"/>
      <c r="K7" s="53"/>
      <c r="L7" s="53"/>
      <c r="M7" s="53"/>
      <c r="N7" s="53"/>
      <c r="O7" s="53"/>
      <c r="P7" s="53"/>
      <c r="Q7" s="53"/>
      <c r="R7" s="53"/>
      <c r="S7" s="95"/>
      <c r="T7" s="53"/>
      <c r="U7" s="53"/>
      <c r="V7" s="53"/>
    </row>
    <row r="8" spans="2:22">
      <c r="B8" s="55" t="s">
        <v>55</v>
      </c>
      <c r="C8" s="21"/>
      <c r="D8" s="55"/>
      <c r="E8" s="88"/>
      <c r="F8" s="54"/>
      <c r="G8" s="54"/>
      <c r="H8" s="53"/>
      <c r="I8" s="53"/>
      <c r="J8" s="53"/>
      <c r="K8" s="53"/>
      <c r="L8" s="53"/>
      <c r="M8" s="53"/>
      <c r="N8" s="53"/>
      <c r="O8" s="53"/>
      <c r="P8" s="53"/>
      <c r="Q8" s="53"/>
      <c r="R8" s="53"/>
      <c r="S8" s="95"/>
      <c r="T8" s="53"/>
      <c r="U8" s="53"/>
      <c r="V8" s="53"/>
    </row>
    <row r="9" spans="2:22">
      <c r="B9" s="55" t="s">
        <v>56</v>
      </c>
      <c r="C9" s="11"/>
      <c r="D9" s="55"/>
      <c r="E9" s="88"/>
      <c r="F9" s="54"/>
      <c r="G9" s="54"/>
      <c r="H9" s="53"/>
      <c r="I9" s="53"/>
      <c r="J9" s="53"/>
      <c r="K9" s="53"/>
      <c r="L9" s="53"/>
      <c r="M9" s="53"/>
      <c r="N9" s="53"/>
      <c r="O9" s="53"/>
      <c r="P9" s="53"/>
      <c r="Q9" s="53"/>
      <c r="R9" s="53"/>
      <c r="S9" s="95"/>
      <c r="T9" s="53"/>
      <c r="U9" s="53"/>
      <c r="V9" s="53"/>
    </row>
    <row r="10" spans="2:22">
      <c r="B10" s="9"/>
      <c r="C10" s="9"/>
      <c r="D10" s="54"/>
      <c r="E10" s="87"/>
      <c r="F10" s="54"/>
      <c r="G10" s="54"/>
      <c r="H10" s="53"/>
      <c r="I10" s="53"/>
      <c r="J10" s="53"/>
      <c r="K10" s="53"/>
      <c r="L10" s="53"/>
      <c r="M10" s="53"/>
      <c r="N10" s="53"/>
      <c r="O10" s="53"/>
      <c r="P10" s="53"/>
      <c r="Q10" s="53"/>
      <c r="R10" s="53"/>
      <c r="S10" s="95"/>
      <c r="T10" s="53"/>
      <c r="U10" s="53"/>
      <c r="V10" s="53"/>
    </row>
    <row r="11" spans="2:22">
      <c r="B11" s="134" t="s">
        <v>57</v>
      </c>
      <c r="C11" s="134"/>
      <c r="D11" s="57" t="s">
        <v>58</v>
      </c>
      <c r="E11" s="89"/>
      <c r="F11" s="132" t="s">
        <v>59</v>
      </c>
      <c r="G11" s="132"/>
      <c r="H11" s="53"/>
      <c r="I11" s="53"/>
      <c r="J11" s="53"/>
      <c r="K11" s="53"/>
      <c r="L11" s="53"/>
      <c r="M11" s="53"/>
      <c r="N11" s="53"/>
      <c r="O11" s="53"/>
      <c r="P11" s="53"/>
      <c r="Q11" s="53"/>
      <c r="R11" s="53"/>
      <c r="S11" s="95"/>
      <c r="T11" s="53"/>
      <c r="U11" s="53"/>
      <c r="V11" s="53"/>
    </row>
    <row r="12" spans="2:22">
      <c r="B12" s="27" t="s">
        <v>60</v>
      </c>
      <c r="C12" s="34"/>
      <c r="D12" s="56" t="s">
        <v>61</v>
      </c>
      <c r="E12" s="89"/>
      <c r="F12" s="131" t="s">
        <v>62</v>
      </c>
      <c r="G12" s="131"/>
      <c r="H12" s="53"/>
      <c r="I12" s="53"/>
      <c r="J12" s="53"/>
      <c r="K12" s="53"/>
      <c r="L12" s="53"/>
      <c r="M12" s="53"/>
      <c r="N12" s="53"/>
      <c r="O12" s="53"/>
      <c r="P12" s="53"/>
      <c r="Q12" s="53"/>
      <c r="R12" s="53"/>
      <c r="S12" s="95"/>
      <c r="T12" s="53"/>
      <c r="U12" s="53"/>
      <c r="V12" s="53"/>
    </row>
    <row r="13" spans="2:22">
      <c r="B13" s="27" t="s">
        <v>15</v>
      </c>
      <c r="C13" s="28"/>
      <c r="D13" s="56" t="s">
        <v>63</v>
      </c>
      <c r="E13" s="89"/>
      <c r="F13" s="131" t="s">
        <v>64</v>
      </c>
      <c r="G13" s="131"/>
      <c r="H13" s="53"/>
      <c r="I13" s="53"/>
      <c r="J13" s="53"/>
      <c r="K13" s="53"/>
      <c r="L13" s="53"/>
      <c r="M13" s="53"/>
      <c r="N13" s="53"/>
      <c r="O13" s="53"/>
      <c r="P13" s="53"/>
      <c r="Q13" s="53"/>
      <c r="R13" s="53"/>
      <c r="S13" s="95"/>
      <c r="T13" s="53"/>
      <c r="U13" s="53"/>
      <c r="V13" s="53"/>
    </row>
    <row r="14" spans="2:22">
      <c r="B14" s="27" t="s">
        <v>65</v>
      </c>
      <c r="C14" s="29"/>
      <c r="D14" s="56" t="s">
        <v>66</v>
      </c>
      <c r="E14" s="89"/>
      <c r="F14" s="131" t="s">
        <v>67</v>
      </c>
      <c r="G14" s="131"/>
      <c r="H14" s="53"/>
      <c r="I14" s="53"/>
      <c r="J14" s="53"/>
      <c r="K14" s="53"/>
      <c r="L14" s="53"/>
      <c r="M14" s="53"/>
      <c r="N14" s="53"/>
      <c r="O14" s="53"/>
      <c r="P14" s="53"/>
      <c r="Q14" s="53"/>
      <c r="R14" s="53"/>
      <c r="S14" s="95"/>
      <c r="T14" s="53"/>
      <c r="U14" s="53"/>
      <c r="V14" s="53"/>
    </row>
    <row r="15" spans="2:22">
      <c r="B15" s="27" t="s">
        <v>68</v>
      </c>
      <c r="C15" s="25">
        <f>MIN(C14*0.5, 10^6, V23+V41+V59)</f>
        <v>0</v>
      </c>
      <c r="D15" s="56" t="s">
        <v>69</v>
      </c>
      <c r="E15" s="89"/>
      <c r="F15" s="56"/>
      <c r="G15" s="56"/>
      <c r="H15" s="53"/>
      <c r="I15" s="53"/>
      <c r="J15" s="53"/>
      <c r="K15" s="53"/>
      <c r="L15" s="53"/>
      <c r="M15" s="53"/>
      <c r="N15" s="53"/>
      <c r="O15" s="53"/>
      <c r="P15" s="53"/>
      <c r="Q15" s="53"/>
      <c r="R15" s="53"/>
      <c r="S15" s="95"/>
      <c r="T15" s="53"/>
      <c r="U15" s="53"/>
      <c r="V15" s="53"/>
    </row>
    <row r="16" spans="2:22">
      <c r="B16" s="27" t="s">
        <v>70</v>
      </c>
      <c r="C16" s="23">
        <f>T23+T41+T59</f>
        <v>0</v>
      </c>
      <c r="D16" s="56" t="s">
        <v>71</v>
      </c>
      <c r="E16" s="89"/>
      <c r="F16" s="131"/>
      <c r="G16" s="131"/>
      <c r="H16" s="53"/>
      <c r="I16" s="53"/>
      <c r="J16" s="53"/>
      <c r="K16" s="53"/>
      <c r="L16" s="53"/>
      <c r="M16" s="53"/>
      <c r="N16" s="53"/>
      <c r="O16" s="53"/>
      <c r="P16" s="53"/>
      <c r="Q16" s="53"/>
      <c r="R16" s="53"/>
      <c r="S16" s="95"/>
      <c r="T16" s="53"/>
      <c r="U16" s="53"/>
      <c r="V16" s="53"/>
    </row>
    <row r="17" spans="1:22">
      <c r="B17" s="27" t="s">
        <v>72</v>
      </c>
      <c r="C17" s="24">
        <f>U23+U41+U59</f>
        <v>0</v>
      </c>
      <c r="D17" s="56"/>
      <c r="E17" s="89"/>
      <c r="G17" s="56"/>
      <c r="H17" s="53"/>
      <c r="I17" s="53"/>
      <c r="J17" s="53"/>
      <c r="K17" s="53"/>
      <c r="L17" s="53"/>
      <c r="M17" s="53"/>
      <c r="N17" s="53"/>
      <c r="O17" s="53"/>
      <c r="P17" s="53"/>
      <c r="Q17" s="53"/>
      <c r="R17" s="53"/>
      <c r="S17" s="95"/>
      <c r="T17" s="53"/>
      <c r="U17" s="53"/>
      <c r="V17" s="53"/>
    </row>
    <row r="18" spans="1:22">
      <c r="B18" s="133" t="s">
        <v>73</v>
      </c>
      <c r="C18" s="133"/>
      <c r="D18" s="133"/>
      <c r="E18" s="133"/>
      <c r="F18" s="133"/>
      <c r="G18" s="56"/>
      <c r="H18" s="53"/>
      <c r="I18" s="53"/>
      <c r="J18" s="53"/>
      <c r="K18" s="53"/>
      <c r="L18" s="53"/>
      <c r="M18" s="53"/>
      <c r="N18" s="53"/>
      <c r="O18" s="53"/>
      <c r="P18" s="53"/>
      <c r="Q18" s="53"/>
      <c r="R18" s="53"/>
      <c r="S18" s="95"/>
      <c r="T18" s="53"/>
      <c r="U18" s="53"/>
      <c r="V18" s="53"/>
    </row>
    <row r="19" spans="1:22">
      <c r="B19" s="133"/>
      <c r="C19" s="133"/>
      <c r="D19" s="133"/>
      <c r="E19" s="133"/>
      <c r="F19" s="133"/>
      <c r="G19" s="51"/>
      <c r="H19" s="53"/>
      <c r="I19" s="53"/>
      <c r="J19" s="53"/>
      <c r="K19" s="53"/>
      <c r="L19" s="53"/>
      <c r="M19" s="53"/>
      <c r="N19" s="53"/>
      <c r="O19" s="53"/>
      <c r="P19" s="53"/>
      <c r="Q19" s="53"/>
      <c r="R19" s="53"/>
      <c r="S19" s="95"/>
      <c r="T19" s="53"/>
      <c r="U19" s="53"/>
      <c r="V19" s="53"/>
    </row>
    <row r="20" spans="1:22">
      <c r="B20" s="51"/>
      <c r="C20" s="51"/>
      <c r="D20" s="51"/>
      <c r="E20" s="90"/>
      <c r="F20" s="51"/>
      <c r="G20" s="51"/>
      <c r="H20" s="53"/>
      <c r="I20" s="53"/>
      <c r="J20" s="53"/>
      <c r="K20" s="53"/>
      <c r="L20" s="53"/>
      <c r="M20" s="53"/>
      <c r="N20" s="53"/>
      <c r="O20" s="53"/>
      <c r="P20" s="53"/>
      <c r="Q20" s="53"/>
      <c r="R20" s="53"/>
      <c r="S20" s="95"/>
      <c r="T20" s="53"/>
      <c r="U20" s="53"/>
      <c r="V20" s="53"/>
    </row>
    <row r="21" spans="1:22">
      <c r="B21" s="53"/>
      <c r="C21" s="53"/>
      <c r="D21" s="53"/>
      <c r="E21" s="53"/>
      <c r="F21" s="53"/>
      <c r="G21" s="53"/>
      <c r="H21" s="53"/>
      <c r="I21" s="53"/>
      <c r="J21" s="53"/>
      <c r="K21" s="53"/>
      <c r="L21" s="53"/>
      <c r="M21" s="53"/>
      <c r="N21" s="53"/>
      <c r="O21" s="53"/>
      <c r="P21" s="53"/>
      <c r="Q21" s="53"/>
      <c r="R21" s="53"/>
      <c r="S21" s="95"/>
      <c r="T21" s="53"/>
      <c r="U21" s="53"/>
      <c r="V21" s="53"/>
    </row>
    <row r="22" spans="1:22" ht="30">
      <c r="B22" s="129" t="s">
        <v>74</v>
      </c>
      <c r="C22" s="129"/>
      <c r="D22" s="129"/>
      <c r="E22" s="129"/>
      <c r="F22" s="129"/>
      <c r="G22" s="129"/>
      <c r="H22" s="129"/>
      <c r="I22" s="129"/>
      <c r="J22" s="129"/>
      <c r="K22" s="107"/>
      <c r="L22" s="107"/>
      <c r="M22" s="107"/>
      <c r="N22" s="107"/>
      <c r="O22" s="22"/>
      <c r="P22" s="22"/>
      <c r="Q22" s="22"/>
      <c r="R22" s="22"/>
      <c r="S22" s="12"/>
      <c r="T22" s="3" t="str">
        <f>T25</f>
        <v>kWh/yr Savings</v>
      </c>
      <c r="U22" s="3" t="str">
        <f t="shared" ref="U22:V22" si="0">U25</f>
        <v>kW Savings</v>
      </c>
      <c r="V22" s="3" t="str">
        <f t="shared" si="0"/>
        <v>Eligible Incentive</v>
      </c>
    </row>
    <row r="23" spans="1:22">
      <c r="B23" s="129"/>
      <c r="C23" s="129"/>
      <c r="D23" s="129"/>
      <c r="E23" s="129"/>
      <c r="F23" s="129"/>
      <c r="G23" s="129"/>
      <c r="H23" s="129"/>
      <c r="I23" s="129"/>
      <c r="J23" s="129"/>
      <c r="K23" s="107"/>
      <c r="L23" s="107"/>
      <c r="M23" s="107"/>
      <c r="N23" s="107"/>
      <c r="O23" s="22"/>
      <c r="P23" s="22"/>
      <c r="Q23" s="22"/>
      <c r="R23" s="22"/>
      <c r="S23" s="12" t="s">
        <v>75</v>
      </c>
      <c r="T23" s="23">
        <f>SUM(T27:T36)</f>
        <v>0</v>
      </c>
      <c r="U23" s="24">
        <f t="shared" ref="U23:V23" si="1">SUM(U27:U36)</f>
        <v>0</v>
      </c>
      <c r="V23" s="25">
        <f t="shared" si="1"/>
        <v>0</v>
      </c>
    </row>
    <row r="24" spans="1:22">
      <c r="B24" s="58"/>
      <c r="C24" s="58"/>
      <c r="D24" s="58"/>
      <c r="E24" s="91"/>
      <c r="F24" s="58"/>
      <c r="G24" s="58"/>
      <c r="H24" s="58"/>
      <c r="I24" s="58"/>
      <c r="J24" s="58"/>
      <c r="K24" s="58"/>
      <c r="L24" s="58"/>
      <c r="M24" s="58"/>
      <c r="N24" s="58"/>
      <c r="O24" s="22"/>
      <c r="P24" s="22"/>
      <c r="Q24" s="22"/>
      <c r="R24" s="22"/>
      <c r="S24" s="12"/>
      <c r="T24" s="22"/>
      <c r="U24" s="22"/>
      <c r="V24" s="22"/>
    </row>
    <row r="25" spans="1:22" s="18" customFormat="1" ht="30">
      <c r="B25" s="3" t="s">
        <v>76</v>
      </c>
      <c r="C25" s="3" t="s">
        <v>77</v>
      </c>
      <c r="D25" s="3" t="s">
        <v>78</v>
      </c>
      <c r="E25" s="3" t="s">
        <v>79</v>
      </c>
      <c r="F25" s="3" t="s">
        <v>80</v>
      </c>
      <c r="G25" s="3" t="s">
        <v>81</v>
      </c>
      <c r="H25" s="3" t="s">
        <v>82</v>
      </c>
      <c r="I25" s="3" t="s">
        <v>83</v>
      </c>
      <c r="J25" s="3" t="s">
        <v>84</v>
      </c>
      <c r="K25" s="3" t="s">
        <v>85</v>
      </c>
      <c r="L25" s="3" t="s">
        <v>86</v>
      </c>
      <c r="M25" s="3" t="s">
        <v>87</v>
      </c>
      <c r="N25" s="3" t="s">
        <v>88</v>
      </c>
      <c r="O25" s="3" t="s">
        <v>89</v>
      </c>
      <c r="P25" s="3" t="s">
        <v>90</v>
      </c>
      <c r="Q25" s="3" t="s">
        <v>91</v>
      </c>
      <c r="R25" s="3" t="s">
        <v>92</v>
      </c>
      <c r="S25" s="3" t="s">
        <v>93</v>
      </c>
      <c r="T25" s="3" t="s">
        <v>94</v>
      </c>
      <c r="U25" s="3" t="s">
        <v>95</v>
      </c>
      <c r="V25" s="3" t="s">
        <v>96</v>
      </c>
    </row>
    <row r="26" spans="1:22" s="18" customFormat="1">
      <c r="A26" s="20" t="s">
        <v>97</v>
      </c>
      <c r="B26" s="31" t="s">
        <v>98</v>
      </c>
      <c r="C26" s="41" t="s">
        <v>99</v>
      </c>
      <c r="D26" s="41" t="s">
        <v>99</v>
      </c>
      <c r="E26" s="92" t="s">
        <v>100</v>
      </c>
      <c r="F26" s="41" t="s">
        <v>101</v>
      </c>
      <c r="G26" s="42">
        <v>120</v>
      </c>
      <c r="H26" s="41" t="s">
        <v>102</v>
      </c>
      <c r="I26" s="43">
        <v>10.199999999999999</v>
      </c>
      <c r="J26" s="43">
        <v>15</v>
      </c>
      <c r="K26" s="43" t="s">
        <v>103</v>
      </c>
      <c r="L26" s="43" t="s">
        <v>104</v>
      </c>
      <c r="M26" s="43" t="s">
        <v>104</v>
      </c>
      <c r="N26" s="43" t="s">
        <v>103</v>
      </c>
      <c r="O26" s="44" cm="1">
        <f t="array" ref="O26">IFERROR(INDEX(Lists!$K$3:$O$5, MATCH(F26, Lists!$K$3:$K$5, 0), MATCH(H26, Lists!$Q$4:$Q$5, 0)+1), "")</f>
        <v>10.1</v>
      </c>
      <c r="P26" s="44" cm="1">
        <f t="array" ref="P26">IFERROR(INDEX(Lists!$K$3:$O$5, MATCH(F26, Lists!$K$3:$K$5, 0), MATCH(H26, Lists!$Q$4:$Q$5, 0)+3)*IF(K26="Yes", M26, 1), "")</f>
        <v>13.7</v>
      </c>
      <c r="Q26" s="44" t="str">
        <f t="shared" ref="Q26:Q36" si="2">IF(I26="", "", IF(I26&gt;O26, "Yes", "No"))</f>
        <v>Yes</v>
      </c>
      <c r="R26" s="44" t="str">
        <f>IF(J26="", "", IF(IF(K26="Yes", L26, J26)&gt;P26, "Yes", "No"))</f>
        <v>Yes</v>
      </c>
      <c r="S26" s="45" t="e">
        <f>INDEX(Lists!$C$4:$H$41, MATCH($C$13, Lists!$C$4:$C$41, 0), 4)</f>
        <v>#N/A</v>
      </c>
      <c r="T26" s="45">
        <f>IF(N26="Yes", 0, IFERROR(G26*S26*(12/P26-12/IF(K26="Yes", L26, J26)), 0))</f>
        <v>0</v>
      </c>
      <c r="U26" s="46">
        <f>IF(N26="Yes", 0, MAX(IFERROR(G26*0.913*(12/O26-12/I26), 0), 0))</f>
        <v>1.2761793826441366</v>
      </c>
      <c r="V26" s="47">
        <f>MAX(T26*0.08, 0)</f>
        <v>0</v>
      </c>
    </row>
    <row r="27" spans="1:22">
      <c r="A27" s="7">
        <v>1</v>
      </c>
      <c r="B27" s="26"/>
      <c r="C27" s="35"/>
      <c r="D27" s="35"/>
      <c r="E27" s="93"/>
      <c r="F27" s="35"/>
      <c r="G27" s="32"/>
      <c r="H27" s="33"/>
      <c r="I27" s="39"/>
      <c r="J27" s="39"/>
      <c r="K27" s="39"/>
      <c r="L27" s="39"/>
      <c r="M27" s="39"/>
      <c r="N27" s="39"/>
      <c r="O27" s="38" t="str" cm="1">
        <f t="array" ref="O27">IFERROR(INDEX(Lists!$K$3:$O$5, MATCH(F27, Lists!$K$3:$K$5, 0), MATCH(H27, Lists!$Q$4:$Q$5, 0)+1), "")</f>
        <v/>
      </c>
      <c r="P27" s="38" t="str" cm="1">
        <f t="array" ref="P27">IFERROR(INDEX(Lists!$K$3:$O$5, MATCH(F27, Lists!$K$3:$K$5, 0), MATCH(H27, Lists!$Q$4:$Q$5, 0)+3)*IF(K27="Yes", M27, 1), "")</f>
        <v/>
      </c>
      <c r="Q27" s="38" t="str">
        <f t="shared" si="2"/>
        <v/>
      </c>
      <c r="R27" s="38" t="str">
        <f>IF(J27="", "", IF(IF(K27="Yes", L27, J27)&gt;P27, "Yes", "No"))</f>
        <v/>
      </c>
      <c r="S27" s="23" t="e">
        <f>INDEX(Lists!$C$4:$H$41, MATCH($C$13, Lists!$C$4:$C$41, 0), 4)</f>
        <v>#N/A</v>
      </c>
      <c r="T27" s="23">
        <f>IF(N27="Yes", 0, IFERROR(G27*S27*(12/P27-12/IF(K27="Yes", L27, J27)), 0))</f>
        <v>0</v>
      </c>
      <c r="U27" s="24">
        <f>IF(N27="Yes", 0, MAX(IFERROR(G27*0.913*(12/O27-12/I27), 0), 0))</f>
        <v>0</v>
      </c>
      <c r="V27" s="25">
        <f t="shared" ref="V27:V36" si="3">MAX(T27*0.08, 0)</f>
        <v>0</v>
      </c>
    </row>
    <row r="28" spans="1:22">
      <c r="A28" s="7">
        <v>2</v>
      </c>
      <c r="B28" s="26"/>
      <c r="C28" s="35"/>
      <c r="D28" s="35"/>
      <c r="E28" s="93"/>
      <c r="F28" s="35"/>
      <c r="G28" s="32"/>
      <c r="H28" s="33"/>
      <c r="I28" s="39"/>
      <c r="J28" s="39"/>
      <c r="K28" s="39"/>
      <c r="L28" s="39"/>
      <c r="M28" s="39"/>
      <c r="N28" s="39"/>
      <c r="O28" s="38" t="str" cm="1">
        <f t="array" ref="O28">IFERROR(INDEX(Lists!$K$3:$O$5, MATCH(F28, Lists!$K$3:$K$5, 0), MATCH(H28, Lists!$Q$4:$Q$5, 0)+1), "")</f>
        <v/>
      </c>
      <c r="P28" s="38" t="str" cm="1">
        <f t="array" ref="P28">IFERROR(INDEX(Lists!$K$3:$O$5, MATCH(F28, Lists!$K$3:$K$5, 0), MATCH(H28, Lists!$Q$4:$Q$5, 0)+3)*IF(K28="Yes", M28, 1), "")</f>
        <v/>
      </c>
      <c r="Q28" s="38" t="str">
        <f t="shared" si="2"/>
        <v/>
      </c>
      <c r="R28" s="38" t="str">
        <f t="shared" ref="R28:R36" si="4">IF(J28="", "", IF(IF(K28="Yes", L28, J28)&gt;P28, "Yes", "No"))</f>
        <v/>
      </c>
      <c r="S28" s="23" t="e">
        <f>INDEX(Lists!$C$4:$H$41, MATCH($C$13, Lists!$C$4:$C$41, 0), 4)</f>
        <v>#N/A</v>
      </c>
      <c r="T28" s="23">
        <f t="shared" ref="T28:T36" si="5">IF(N28="Yes", 0, IFERROR(G28*S28*(12/P28-12/IF(K28="Yes", L28, J28)), 0))</f>
        <v>0</v>
      </c>
      <c r="U28" s="24">
        <f t="shared" ref="U28:U36" si="6">IF(N28="Yes", 0, MAX(IFERROR(G28*0.913*(12/O28-12/I28), 0), 0))</f>
        <v>0</v>
      </c>
      <c r="V28" s="25">
        <f t="shared" si="3"/>
        <v>0</v>
      </c>
    </row>
    <row r="29" spans="1:22">
      <c r="A29" s="7">
        <v>3</v>
      </c>
      <c r="B29" s="26"/>
      <c r="C29" s="35"/>
      <c r="D29" s="35"/>
      <c r="E29" s="93"/>
      <c r="F29" s="35"/>
      <c r="G29" s="32"/>
      <c r="H29" s="33"/>
      <c r="I29" s="39"/>
      <c r="J29" s="39"/>
      <c r="K29" s="39"/>
      <c r="L29" s="39"/>
      <c r="M29" s="39"/>
      <c r="N29" s="39"/>
      <c r="O29" s="38" t="str" cm="1">
        <f t="array" ref="O29">IFERROR(INDEX(Lists!$K$3:$O$5, MATCH(F29, Lists!$K$3:$K$5, 0), MATCH(H29, Lists!$Q$4:$Q$5, 0)+1), "")</f>
        <v/>
      </c>
      <c r="P29" s="38" t="str" cm="1">
        <f t="array" ref="P29">IFERROR(INDEX(Lists!$K$3:$O$5, MATCH(F29, Lists!$K$3:$K$5, 0), MATCH(H29, Lists!$Q$4:$Q$5, 0)+3)*IF(K29="Yes", M29, 1), "")</f>
        <v/>
      </c>
      <c r="Q29" s="38" t="str">
        <f t="shared" si="2"/>
        <v/>
      </c>
      <c r="R29" s="38" t="str">
        <f t="shared" si="4"/>
        <v/>
      </c>
      <c r="S29" s="23" t="e">
        <f>INDEX(Lists!$C$4:$H$41, MATCH($C$13, Lists!$C$4:$C$41, 0), 4)</f>
        <v>#N/A</v>
      </c>
      <c r="T29" s="23">
        <f t="shared" si="5"/>
        <v>0</v>
      </c>
      <c r="U29" s="24">
        <f t="shared" si="6"/>
        <v>0</v>
      </c>
      <c r="V29" s="25">
        <f t="shared" si="3"/>
        <v>0</v>
      </c>
    </row>
    <row r="30" spans="1:22">
      <c r="A30" s="7">
        <v>4</v>
      </c>
      <c r="B30" s="26"/>
      <c r="C30" s="35"/>
      <c r="D30" s="35"/>
      <c r="E30" s="93"/>
      <c r="F30" s="35"/>
      <c r="G30" s="32"/>
      <c r="H30" s="33"/>
      <c r="I30" s="39"/>
      <c r="J30" s="39"/>
      <c r="K30" s="39"/>
      <c r="L30" s="39"/>
      <c r="M30" s="39"/>
      <c r="N30" s="39"/>
      <c r="O30" s="38" t="str" cm="1">
        <f t="array" ref="O30">IFERROR(INDEX(Lists!$K$3:$O$5, MATCH(F30, Lists!$K$3:$K$5, 0), MATCH(H30, Lists!$Q$4:$Q$5, 0)+1), "")</f>
        <v/>
      </c>
      <c r="P30" s="38" t="str" cm="1">
        <f t="array" ref="P30">IFERROR(INDEX(Lists!$K$3:$O$5, MATCH(F30, Lists!$K$3:$K$5, 0), MATCH(H30, Lists!$Q$4:$Q$5, 0)+3)*IF(K30="Yes", M30, 1), "")</f>
        <v/>
      </c>
      <c r="Q30" s="38" t="str">
        <f t="shared" si="2"/>
        <v/>
      </c>
      <c r="R30" s="38" t="str">
        <f t="shared" si="4"/>
        <v/>
      </c>
      <c r="S30" s="23" t="e">
        <f>INDEX(Lists!$C$4:$H$41, MATCH($C$13, Lists!$C$4:$C$41, 0), 4)</f>
        <v>#N/A</v>
      </c>
      <c r="T30" s="23">
        <f t="shared" si="5"/>
        <v>0</v>
      </c>
      <c r="U30" s="24">
        <f t="shared" si="6"/>
        <v>0</v>
      </c>
      <c r="V30" s="25">
        <f t="shared" si="3"/>
        <v>0</v>
      </c>
    </row>
    <row r="31" spans="1:22">
      <c r="A31" s="7">
        <v>5</v>
      </c>
      <c r="B31" s="26"/>
      <c r="C31" s="35"/>
      <c r="D31" s="35"/>
      <c r="E31" s="93"/>
      <c r="F31" s="35"/>
      <c r="G31" s="32"/>
      <c r="H31" s="33"/>
      <c r="I31" s="39"/>
      <c r="J31" s="39"/>
      <c r="K31" s="39"/>
      <c r="L31" s="39"/>
      <c r="M31" s="39"/>
      <c r="N31" s="39"/>
      <c r="O31" s="38" t="str" cm="1">
        <f t="array" ref="O31">IFERROR(INDEX(Lists!$K$3:$O$5, MATCH(F31, Lists!$K$3:$K$5, 0), MATCH(H31, Lists!$Q$4:$Q$5, 0)+1), "")</f>
        <v/>
      </c>
      <c r="P31" s="38" t="str" cm="1">
        <f t="array" ref="P31">IFERROR(INDEX(Lists!$K$3:$O$5, MATCH(F31, Lists!$K$3:$K$5, 0), MATCH(H31, Lists!$Q$4:$Q$5, 0)+3)*IF(K31="Yes", M31, 1), "")</f>
        <v/>
      </c>
      <c r="Q31" s="38" t="str">
        <f t="shared" si="2"/>
        <v/>
      </c>
      <c r="R31" s="38" t="str">
        <f t="shared" si="4"/>
        <v/>
      </c>
      <c r="S31" s="23" t="e">
        <f>INDEX(Lists!$C$4:$H$41, MATCH($C$13, Lists!$C$4:$C$41, 0), 4)</f>
        <v>#N/A</v>
      </c>
      <c r="T31" s="23">
        <f t="shared" si="5"/>
        <v>0</v>
      </c>
      <c r="U31" s="24">
        <f t="shared" si="6"/>
        <v>0</v>
      </c>
      <c r="V31" s="25">
        <f t="shared" si="3"/>
        <v>0</v>
      </c>
    </row>
    <row r="32" spans="1:22">
      <c r="A32" s="7">
        <v>6</v>
      </c>
      <c r="B32" s="26"/>
      <c r="C32" s="35"/>
      <c r="D32" s="35"/>
      <c r="E32" s="93"/>
      <c r="F32" s="35"/>
      <c r="G32" s="32"/>
      <c r="H32" s="33"/>
      <c r="I32" s="39"/>
      <c r="J32" s="39"/>
      <c r="K32" s="39"/>
      <c r="L32" s="39"/>
      <c r="M32" s="39"/>
      <c r="N32" s="39"/>
      <c r="O32" s="38" t="str" cm="1">
        <f t="array" ref="O32">IFERROR(INDEX(Lists!$K$3:$O$5, MATCH(F32, Lists!$K$3:$K$5, 0), MATCH(H32, Lists!$Q$4:$Q$5, 0)+1), "")</f>
        <v/>
      </c>
      <c r="P32" s="38" t="str" cm="1">
        <f t="array" ref="P32">IFERROR(INDEX(Lists!$K$3:$O$5, MATCH(F32, Lists!$K$3:$K$5, 0), MATCH(H32, Lists!$Q$4:$Q$5, 0)+3)*IF(K32="Yes", M32, 1), "")</f>
        <v/>
      </c>
      <c r="Q32" s="38" t="str">
        <f t="shared" si="2"/>
        <v/>
      </c>
      <c r="R32" s="38" t="str">
        <f t="shared" si="4"/>
        <v/>
      </c>
      <c r="S32" s="23" t="e">
        <f>INDEX(Lists!$C$4:$H$41, MATCH($C$13, Lists!$C$4:$C$41, 0), 4)</f>
        <v>#N/A</v>
      </c>
      <c r="T32" s="23">
        <f t="shared" si="5"/>
        <v>0</v>
      </c>
      <c r="U32" s="24">
        <f t="shared" si="6"/>
        <v>0</v>
      </c>
      <c r="V32" s="25">
        <f t="shared" si="3"/>
        <v>0</v>
      </c>
    </row>
    <row r="33" spans="1:22">
      <c r="A33" s="7">
        <v>7</v>
      </c>
      <c r="B33" s="26"/>
      <c r="C33" s="35"/>
      <c r="D33" s="35"/>
      <c r="E33" s="93"/>
      <c r="F33" s="35"/>
      <c r="G33" s="32"/>
      <c r="H33" s="33"/>
      <c r="I33" s="39"/>
      <c r="J33" s="39"/>
      <c r="K33" s="39"/>
      <c r="L33" s="39"/>
      <c r="M33" s="39"/>
      <c r="N33" s="39"/>
      <c r="O33" s="38" t="str" cm="1">
        <f t="array" ref="O33">IFERROR(INDEX(Lists!$K$3:$O$5, MATCH(F33, Lists!$K$3:$K$5, 0), MATCH(H33, Lists!$Q$4:$Q$5, 0)+1), "")</f>
        <v/>
      </c>
      <c r="P33" s="38" t="str" cm="1">
        <f t="array" ref="P33">IFERROR(INDEX(Lists!$K$3:$O$5, MATCH(F33, Lists!$K$3:$K$5, 0), MATCH(H33, Lists!$Q$4:$Q$5, 0)+3)*IF(K33="Yes", M33, 1), "")</f>
        <v/>
      </c>
      <c r="Q33" s="38" t="str">
        <f t="shared" si="2"/>
        <v/>
      </c>
      <c r="R33" s="38" t="str">
        <f t="shared" si="4"/>
        <v/>
      </c>
      <c r="S33" s="23" t="e">
        <f>INDEX(Lists!$C$4:$H$41, MATCH($C$13, Lists!$C$4:$C$41, 0), 4)</f>
        <v>#N/A</v>
      </c>
      <c r="T33" s="23">
        <f t="shared" si="5"/>
        <v>0</v>
      </c>
      <c r="U33" s="24">
        <f t="shared" si="6"/>
        <v>0</v>
      </c>
      <c r="V33" s="25">
        <f t="shared" si="3"/>
        <v>0</v>
      </c>
    </row>
    <row r="34" spans="1:22">
      <c r="A34" s="7">
        <v>8</v>
      </c>
      <c r="B34" s="26"/>
      <c r="C34" s="35"/>
      <c r="D34" s="35"/>
      <c r="E34" s="93"/>
      <c r="F34" s="35"/>
      <c r="G34" s="32"/>
      <c r="H34" s="33"/>
      <c r="I34" s="39"/>
      <c r="J34" s="39"/>
      <c r="K34" s="39"/>
      <c r="L34" s="39"/>
      <c r="M34" s="39"/>
      <c r="N34" s="39"/>
      <c r="O34" s="38" t="str" cm="1">
        <f t="array" ref="O34">IFERROR(INDEX(Lists!$K$3:$O$5, MATCH(F34, Lists!$K$3:$K$5, 0), MATCH(H34, Lists!$Q$4:$Q$5, 0)+1), "")</f>
        <v/>
      </c>
      <c r="P34" s="38" t="str" cm="1">
        <f t="array" ref="P34">IFERROR(INDEX(Lists!$K$3:$O$5, MATCH(F34, Lists!$K$3:$K$5, 0), MATCH(H34, Lists!$Q$4:$Q$5, 0)+3)*IF(K34="Yes", M34, 1), "")</f>
        <v/>
      </c>
      <c r="Q34" s="38" t="str">
        <f t="shared" si="2"/>
        <v/>
      </c>
      <c r="R34" s="38" t="str">
        <f t="shared" si="4"/>
        <v/>
      </c>
      <c r="S34" s="23" t="e">
        <f>INDEX(Lists!$C$4:$H$41, MATCH($C$13, Lists!$C$4:$C$41, 0), 4)</f>
        <v>#N/A</v>
      </c>
      <c r="T34" s="23">
        <f t="shared" si="5"/>
        <v>0</v>
      </c>
      <c r="U34" s="24">
        <f t="shared" si="6"/>
        <v>0</v>
      </c>
      <c r="V34" s="25">
        <f t="shared" si="3"/>
        <v>0</v>
      </c>
    </row>
    <row r="35" spans="1:22">
      <c r="A35" s="7">
        <v>9</v>
      </c>
      <c r="B35" s="26"/>
      <c r="C35" s="35"/>
      <c r="D35" s="35"/>
      <c r="E35" s="93"/>
      <c r="F35" s="35"/>
      <c r="G35" s="32"/>
      <c r="H35" s="33"/>
      <c r="I35" s="39"/>
      <c r="J35" s="39"/>
      <c r="K35" s="39"/>
      <c r="L35" s="39"/>
      <c r="M35" s="39"/>
      <c r="N35" s="39"/>
      <c r="O35" s="38" t="str" cm="1">
        <f t="array" ref="O35">IFERROR(INDEX(Lists!$K$3:$O$5, MATCH(F35, Lists!$K$3:$K$5, 0), MATCH(H35, Lists!$Q$4:$Q$5, 0)+1), "")</f>
        <v/>
      </c>
      <c r="P35" s="38" t="str" cm="1">
        <f t="array" ref="P35">IFERROR(INDEX(Lists!$K$3:$O$5, MATCH(F35, Lists!$K$3:$K$5, 0), MATCH(H35, Lists!$Q$4:$Q$5, 0)+3)*IF(K35="Yes", M35, 1), "")</f>
        <v/>
      </c>
      <c r="Q35" s="38" t="str">
        <f t="shared" si="2"/>
        <v/>
      </c>
      <c r="R35" s="38" t="str">
        <f t="shared" si="4"/>
        <v/>
      </c>
      <c r="S35" s="23" t="e">
        <f>INDEX(Lists!$C$4:$H$41, MATCH($C$13, Lists!$C$4:$C$41, 0), 4)</f>
        <v>#N/A</v>
      </c>
      <c r="T35" s="23">
        <f t="shared" si="5"/>
        <v>0</v>
      </c>
      <c r="U35" s="24">
        <f t="shared" si="6"/>
        <v>0</v>
      </c>
      <c r="V35" s="25">
        <f t="shared" si="3"/>
        <v>0</v>
      </c>
    </row>
    <row r="36" spans="1:22">
      <c r="A36" s="7">
        <v>10</v>
      </c>
      <c r="B36" s="26"/>
      <c r="C36" s="35"/>
      <c r="D36" s="35"/>
      <c r="E36" s="93"/>
      <c r="F36" s="35"/>
      <c r="G36" s="32"/>
      <c r="H36" s="33"/>
      <c r="I36" s="39"/>
      <c r="J36" s="39"/>
      <c r="K36" s="39"/>
      <c r="L36" s="39"/>
      <c r="M36" s="39"/>
      <c r="N36" s="39"/>
      <c r="O36" s="38" t="str" cm="1">
        <f t="array" ref="O36">IFERROR(INDEX(Lists!$K$3:$O$5, MATCH(F36, Lists!$K$3:$K$5, 0), MATCH(H36, Lists!$Q$4:$Q$5, 0)+1), "")</f>
        <v/>
      </c>
      <c r="P36" s="38" t="str" cm="1">
        <f t="array" ref="P36">IFERROR(INDEX(Lists!$K$3:$O$5, MATCH(F36, Lists!$K$3:$K$5, 0), MATCH(H36, Lists!$Q$4:$Q$5, 0)+3)*IF(K36="Yes", M36, 1), "")</f>
        <v/>
      </c>
      <c r="Q36" s="38" t="str">
        <f t="shared" si="2"/>
        <v/>
      </c>
      <c r="R36" s="38" t="str">
        <f t="shared" si="4"/>
        <v/>
      </c>
      <c r="S36" s="23" t="e">
        <f>INDEX(Lists!$C$4:$H$41, MATCH($C$13, Lists!$C$4:$C$41, 0), 4)</f>
        <v>#N/A</v>
      </c>
      <c r="T36" s="23">
        <f t="shared" si="5"/>
        <v>0</v>
      </c>
      <c r="U36" s="24">
        <f t="shared" si="6"/>
        <v>0</v>
      </c>
      <c r="V36" s="25">
        <f t="shared" si="3"/>
        <v>0</v>
      </c>
    </row>
    <row r="40" spans="1:22" ht="30">
      <c r="B40" s="129" t="s">
        <v>105</v>
      </c>
      <c r="C40" s="129"/>
      <c r="D40" s="129"/>
      <c r="E40" s="129"/>
      <c r="F40" s="129"/>
      <c r="G40" s="129"/>
      <c r="H40" s="129"/>
      <c r="I40" s="129"/>
      <c r="J40" s="129"/>
      <c r="K40" s="107"/>
      <c r="L40" s="107"/>
      <c r="M40" s="107"/>
      <c r="N40" s="107"/>
      <c r="O40" s="22"/>
      <c r="P40" s="22"/>
      <c r="Q40" s="22"/>
      <c r="R40" s="22"/>
      <c r="S40" s="12"/>
      <c r="T40" s="3" t="str">
        <f>T43</f>
        <v>kWh/yr Savings</v>
      </c>
      <c r="U40" s="3" t="str">
        <f t="shared" ref="U40:V40" si="7">U43</f>
        <v>kW Savings</v>
      </c>
      <c r="V40" s="3" t="str">
        <f t="shared" si="7"/>
        <v>Eligible Incentive</v>
      </c>
    </row>
    <row r="41" spans="1:22">
      <c r="B41" s="129"/>
      <c r="C41" s="129"/>
      <c r="D41" s="129"/>
      <c r="E41" s="129"/>
      <c r="F41" s="129"/>
      <c r="G41" s="129"/>
      <c r="H41" s="129"/>
      <c r="I41" s="129"/>
      <c r="J41" s="129"/>
      <c r="K41" s="107"/>
      <c r="L41" s="107"/>
      <c r="M41" s="107"/>
      <c r="N41" s="107"/>
      <c r="O41" s="22"/>
      <c r="P41" s="22"/>
      <c r="Q41" s="22"/>
      <c r="R41" s="22"/>
      <c r="S41" s="12" t="s">
        <v>75</v>
      </c>
      <c r="T41" s="23">
        <f>SUM(T45:T54)</f>
        <v>0</v>
      </c>
      <c r="U41" s="24">
        <f t="shared" ref="U41:V41" si="8">SUM(U45:U54)</f>
        <v>0</v>
      </c>
      <c r="V41" s="25">
        <f t="shared" si="8"/>
        <v>0</v>
      </c>
    </row>
    <row r="42" spans="1:22">
      <c r="B42" s="58"/>
      <c r="C42" s="58"/>
      <c r="D42" s="58"/>
      <c r="E42" s="91"/>
      <c r="F42" s="58"/>
      <c r="G42" s="58"/>
      <c r="H42" s="58"/>
      <c r="I42" s="58"/>
      <c r="J42" s="58"/>
      <c r="K42" s="58"/>
      <c r="L42" s="58"/>
      <c r="M42" s="58"/>
      <c r="N42" s="58"/>
      <c r="O42" s="22"/>
      <c r="P42" s="22"/>
      <c r="Q42" s="22"/>
      <c r="R42" s="22"/>
      <c r="S42" s="12"/>
      <c r="T42" s="22"/>
      <c r="U42" s="22"/>
      <c r="V42" s="22"/>
    </row>
    <row r="43" spans="1:22" ht="45">
      <c r="A43" s="18"/>
      <c r="B43" s="3" t="s">
        <v>106</v>
      </c>
      <c r="C43" s="3" t="s">
        <v>77</v>
      </c>
      <c r="D43" s="3" t="s">
        <v>78</v>
      </c>
      <c r="E43" s="3" t="s">
        <v>79</v>
      </c>
      <c r="F43" s="3" t="s">
        <v>80</v>
      </c>
      <c r="G43" s="3" t="s">
        <v>81</v>
      </c>
      <c r="H43" s="3" t="s">
        <v>82</v>
      </c>
      <c r="I43" s="3" t="s">
        <v>107</v>
      </c>
      <c r="J43" s="3" t="s">
        <v>108</v>
      </c>
      <c r="K43" s="3" t="s">
        <v>85</v>
      </c>
      <c r="L43" s="3" t="s">
        <v>86</v>
      </c>
      <c r="M43" s="3" t="s">
        <v>87</v>
      </c>
      <c r="N43" s="3" t="s">
        <v>88</v>
      </c>
      <c r="O43" s="3" t="s">
        <v>109</v>
      </c>
      <c r="P43" s="3" t="s">
        <v>110</v>
      </c>
      <c r="Q43" s="3" t="s">
        <v>91</v>
      </c>
      <c r="R43" s="3" t="s">
        <v>92</v>
      </c>
      <c r="S43" s="3" t="s">
        <v>93</v>
      </c>
      <c r="T43" s="3" t="s">
        <v>94</v>
      </c>
      <c r="U43" s="3" t="s">
        <v>95</v>
      </c>
      <c r="V43" s="3" t="s">
        <v>96</v>
      </c>
    </row>
    <row r="44" spans="1:22">
      <c r="A44" s="20" t="s">
        <v>97</v>
      </c>
      <c r="B44" s="114" t="s">
        <v>111</v>
      </c>
      <c r="C44" s="115" t="s">
        <v>99</v>
      </c>
      <c r="D44" s="115" t="s">
        <v>99</v>
      </c>
      <c r="E44" s="116" t="s">
        <v>112</v>
      </c>
      <c r="F44" s="115" t="s">
        <v>113</v>
      </c>
      <c r="G44" s="117">
        <v>120</v>
      </c>
      <c r="H44" s="115" t="s">
        <v>102</v>
      </c>
      <c r="I44" s="118">
        <v>0.7</v>
      </c>
      <c r="J44" s="118">
        <v>0.5</v>
      </c>
      <c r="K44" s="119" t="s">
        <v>103</v>
      </c>
      <c r="L44" s="126" t="s">
        <v>104</v>
      </c>
      <c r="M44" s="126" t="s">
        <v>104</v>
      </c>
      <c r="N44" s="119" t="s">
        <v>103</v>
      </c>
      <c r="O44" s="48" cm="1">
        <f t="array" ref="O44">IFERROR(INDEX(Lists!$K$10:$O$15, MATCH(F44, Lists!$K$10:$K$15, 0), MATCH(H44, Lists!$Q$4:$Q$5, 0)+1), "")</f>
        <v>0.72</v>
      </c>
      <c r="P44" s="48" cm="1">
        <f t="array" ref="P44">IFERROR(INDEX(Lists!$K$10:$O$15, MATCH(F44, Lists!$K$10:$K$15, 0), MATCH(H44, Lists!$Q$4:$Q$5, 0)+3)*IF(K44="Yes", M44, 1), "")</f>
        <v>0.56000000000000005</v>
      </c>
      <c r="Q44" s="44" t="str">
        <f t="shared" ref="Q44" si="9">IF(I44="", "", IF(I44&lt;O44, "Yes", "No"))</f>
        <v>Yes</v>
      </c>
      <c r="R44" s="44" t="str">
        <f>IF(J44="", "", IF(IF(K44="Yes", L44, J44)&lt;P44, "Yes", "No"))</f>
        <v>Yes</v>
      </c>
      <c r="S44" s="45" t="e">
        <f>INDEX(Lists!$C$4:$H$41, MATCH($C$13, Lists!$C$4:$C$41, 0), 4)</f>
        <v>#N/A</v>
      </c>
      <c r="T44" s="45">
        <f>IF(N44="Yes", 0, IF(J44="", 0, IFERROR(G44*S44*(P44-IF(K44="Yes", L44, J44)), 0)))</f>
        <v>0</v>
      </c>
      <c r="U44" s="46">
        <f>IF(N44="Yes", 0, MAX(IF(I44="", 0, IFERROR(G44*0.913*(O44-I44), 0)), 0))</f>
        <v>2.191200000000002</v>
      </c>
      <c r="V44" s="47">
        <f>MAX(T44*0.08, 0)</f>
        <v>0</v>
      </c>
    </row>
    <row r="45" spans="1:22">
      <c r="A45" s="7">
        <v>1</v>
      </c>
      <c r="B45" s="120"/>
      <c r="C45" s="120"/>
      <c r="D45" s="120"/>
      <c r="E45" s="121"/>
      <c r="F45" s="122"/>
      <c r="G45" s="123"/>
      <c r="H45" s="33"/>
      <c r="I45" s="124"/>
      <c r="J45" s="124"/>
      <c r="K45" s="125"/>
      <c r="L45" s="127"/>
      <c r="M45" s="124"/>
      <c r="N45" s="125"/>
      <c r="O45" s="49" t="str" cm="1">
        <f t="array" ref="O45">IFERROR(INDEX(Lists!$K$10:$O$15, MATCH(F45, Lists!$K$10:$K$15, 0), MATCH(H45, Lists!$Q$4:$Q$5, 0)+1), "")</f>
        <v/>
      </c>
      <c r="P45" s="49" t="str" cm="1">
        <f t="array" ref="P45">IFERROR(INDEX(Lists!$K$10:$O$15, MATCH(F45, Lists!$K$10:$K$15, 0), MATCH(H45, Lists!$Q$4:$Q$5, 0)+3)*IF(K45="Yes", M45, 1), "")</f>
        <v/>
      </c>
      <c r="Q45" s="38" t="str">
        <f t="shared" ref="Q45:Q54" si="10">IF(I45="", "", IF(I45&lt;O45, "Yes", "No"))</f>
        <v/>
      </c>
      <c r="R45" s="38" t="str">
        <f>IF(J45="", "", IF(IF(K45="Yes", L45, J45)&lt;P45, "Yes", "No"))</f>
        <v/>
      </c>
      <c r="S45" s="23" t="e">
        <f>INDEX(Lists!$C$4:$H$41, MATCH($C$13, Lists!$C$4:$C$41, 0), 4)</f>
        <v>#N/A</v>
      </c>
      <c r="T45" s="23">
        <f>IF(N45="Yes", 0, IF(J45="", 0, IFERROR(G45*S45*(P45-IF(K45="Yes", L45, J45)), 0)))</f>
        <v>0</v>
      </c>
      <c r="U45" s="24">
        <f>IF(N45="Yes", 0, MAX(IF(I45="", 0, IFERROR(G45*0.913*(O45-I45), 0)), 0))</f>
        <v>0</v>
      </c>
      <c r="V45" s="25">
        <f t="shared" ref="V45:V54" si="11">MAX(T45*0.08, 0)</f>
        <v>0</v>
      </c>
    </row>
    <row r="46" spans="1:22">
      <c r="A46" s="7">
        <v>2</v>
      </c>
      <c r="B46" s="120"/>
      <c r="C46" s="120"/>
      <c r="D46" s="120"/>
      <c r="E46" s="121"/>
      <c r="F46" s="122"/>
      <c r="G46" s="123"/>
      <c r="H46" s="33"/>
      <c r="I46" s="124"/>
      <c r="J46" s="124"/>
      <c r="K46" s="125"/>
      <c r="L46" s="127"/>
      <c r="M46" s="124"/>
      <c r="N46" s="125"/>
      <c r="O46" s="49" t="str" cm="1">
        <f t="array" ref="O46">IFERROR(INDEX(Lists!$K$10:$O$15, MATCH(F46, Lists!$K$10:$K$15, 0), MATCH(H46, Lists!$Q$4:$Q$5, 0)+1), "")</f>
        <v/>
      </c>
      <c r="P46" s="49" t="str" cm="1">
        <f t="array" ref="P46">IFERROR(INDEX(Lists!$K$10:$O$15, MATCH(F46, Lists!$K$10:$K$15, 0), MATCH(H46, Lists!$Q$4:$Q$5, 0)+3)*IF(K46="Yes", M46, 1), "")</f>
        <v/>
      </c>
      <c r="Q46" s="38" t="str">
        <f t="shared" si="10"/>
        <v/>
      </c>
      <c r="R46" s="38" t="str">
        <f t="shared" ref="R46:R54" si="12">IF(J46="", "", IF(IF(K46="Yes", L46, J46)&lt;P46, "Yes", "No"))</f>
        <v/>
      </c>
      <c r="S46" s="23" t="e">
        <f>INDEX(Lists!$C$4:$H$41, MATCH($C$13, Lists!$C$4:$C$41, 0), 4)</f>
        <v>#N/A</v>
      </c>
      <c r="T46" s="23">
        <f t="shared" ref="T46:T54" si="13">IF(N46="Yes", 0, IF(J46="", 0, IFERROR(G46*S46*(P46-IF(K46="Yes", L46, J46)), 0)))</f>
        <v>0</v>
      </c>
      <c r="U46" s="24">
        <f t="shared" ref="U46:U54" si="14">IF(N46="Yes", 0, MAX(IF(I46="", 0, IFERROR(G46*0.913*(O46-I46), 0)), 0))</f>
        <v>0</v>
      </c>
      <c r="V46" s="25">
        <f t="shared" si="11"/>
        <v>0</v>
      </c>
    </row>
    <row r="47" spans="1:22">
      <c r="A47" s="7">
        <v>3</v>
      </c>
      <c r="B47" s="120"/>
      <c r="C47" s="120"/>
      <c r="D47" s="120"/>
      <c r="E47" s="121"/>
      <c r="F47" s="122"/>
      <c r="G47" s="123"/>
      <c r="H47" s="33"/>
      <c r="I47" s="124"/>
      <c r="J47" s="124"/>
      <c r="K47" s="125"/>
      <c r="L47" s="127"/>
      <c r="M47" s="124"/>
      <c r="N47" s="125"/>
      <c r="O47" s="49" t="str" cm="1">
        <f t="array" ref="O47">IFERROR(INDEX(Lists!$K$10:$O$15, MATCH(F47, Lists!$K$10:$K$15, 0), MATCH(H47, Lists!$Q$4:$Q$5, 0)+1), "")</f>
        <v/>
      </c>
      <c r="P47" s="49" t="str" cm="1">
        <f t="array" ref="P47">IFERROR(INDEX(Lists!$K$10:$O$15, MATCH(F47, Lists!$K$10:$K$15, 0), MATCH(H47, Lists!$Q$4:$Q$5, 0)+3)*IF(K47="Yes", M47, 1), "")</f>
        <v/>
      </c>
      <c r="Q47" s="38" t="str">
        <f t="shared" si="10"/>
        <v/>
      </c>
      <c r="R47" s="38" t="str">
        <f t="shared" si="12"/>
        <v/>
      </c>
      <c r="S47" s="23" t="e">
        <f>INDEX(Lists!$C$4:$H$41, MATCH($C$13, Lists!$C$4:$C$41, 0), 4)</f>
        <v>#N/A</v>
      </c>
      <c r="T47" s="23">
        <f t="shared" si="13"/>
        <v>0</v>
      </c>
      <c r="U47" s="24">
        <f t="shared" si="14"/>
        <v>0</v>
      </c>
      <c r="V47" s="25">
        <f t="shared" si="11"/>
        <v>0</v>
      </c>
    </row>
    <row r="48" spans="1:22">
      <c r="A48" s="7">
        <v>4</v>
      </c>
      <c r="B48" s="120"/>
      <c r="C48" s="120"/>
      <c r="D48" s="120"/>
      <c r="E48" s="121"/>
      <c r="F48" s="122"/>
      <c r="G48" s="123"/>
      <c r="H48" s="33"/>
      <c r="I48" s="124"/>
      <c r="J48" s="124"/>
      <c r="K48" s="125"/>
      <c r="L48" s="127"/>
      <c r="M48" s="124"/>
      <c r="N48" s="125"/>
      <c r="O48" s="49" t="str" cm="1">
        <f t="array" ref="O48">IFERROR(INDEX(Lists!$K$10:$O$15, MATCH(F48, Lists!$K$10:$K$15, 0), MATCH(H48, Lists!$Q$4:$Q$5, 0)+1), "")</f>
        <v/>
      </c>
      <c r="P48" s="49" t="str" cm="1">
        <f t="array" ref="P48">IFERROR(INDEX(Lists!$K$10:$O$15, MATCH(F48, Lists!$K$10:$K$15, 0), MATCH(H48, Lists!$Q$4:$Q$5, 0)+3)*IF(K48="Yes", M48, 1), "")</f>
        <v/>
      </c>
      <c r="Q48" s="38" t="str">
        <f t="shared" si="10"/>
        <v/>
      </c>
      <c r="R48" s="38" t="str">
        <f t="shared" si="12"/>
        <v/>
      </c>
      <c r="S48" s="23" t="e">
        <f>INDEX(Lists!$C$4:$H$41, MATCH($C$13, Lists!$C$4:$C$41, 0), 4)</f>
        <v>#N/A</v>
      </c>
      <c r="T48" s="23">
        <f t="shared" si="13"/>
        <v>0</v>
      </c>
      <c r="U48" s="24">
        <f t="shared" si="14"/>
        <v>0</v>
      </c>
      <c r="V48" s="25">
        <f t="shared" si="11"/>
        <v>0</v>
      </c>
    </row>
    <row r="49" spans="1:22">
      <c r="A49" s="7">
        <v>5</v>
      </c>
      <c r="B49" s="120"/>
      <c r="C49" s="120"/>
      <c r="D49" s="120"/>
      <c r="E49" s="121"/>
      <c r="F49" s="122"/>
      <c r="G49" s="123"/>
      <c r="H49" s="33"/>
      <c r="I49" s="124"/>
      <c r="J49" s="124"/>
      <c r="K49" s="125"/>
      <c r="L49" s="127"/>
      <c r="M49" s="124"/>
      <c r="N49" s="125"/>
      <c r="O49" s="49" t="str" cm="1">
        <f t="array" ref="O49">IFERROR(INDEX(Lists!$K$10:$O$15, MATCH(F49, Lists!$K$10:$K$15, 0), MATCH(H49, Lists!$Q$4:$Q$5, 0)+1), "")</f>
        <v/>
      </c>
      <c r="P49" s="49" t="str" cm="1">
        <f t="array" ref="P49">IFERROR(INDEX(Lists!$K$10:$O$15, MATCH(F49, Lists!$K$10:$K$15, 0), MATCH(H49, Lists!$Q$4:$Q$5, 0)+3)*IF(K49="Yes", M49, 1), "")</f>
        <v/>
      </c>
      <c r="Q49" s="38" t="str">
        <f t="shared" si="10"/>
        <v/>
      </c>
      <c r="R49" s="38" t="str">
        <f t="shared" si="12"/>
        <v/>
      </c>
      <c r="S49" s="23" t="e">
        <f>INDEX(Lists!$C$4:$H$41, MATCH($C$13, Lists!$C$4:$C$41, 0), 4)</f>
        <v>#N/A</v>
      </c>
      <c r="T49" s="23">
        <f t="shared" si="13"/>
        <v>0</v>
      </c>
      <c r="U49" s="24">
        <f t="shared" si="14"/>
        <v>0</v>
      </c>
      <c r="V49" s="25">
        <f t="shared" si="11"/>
        <v>0</v>
      </c>
    </row>
    <row r="50" spans="1:22">
      <c r="A50" s="7">
        <v>6</v>
      </c>
      <c r="B50" s="120"/>
      <c r="C50" s="120"/>
      <c r="D50" s="120"/>
      <c r="E50" s="121"/>
      <c r="F50" s="122"/>
      <c r="G50" s="123"/>
      <c r="H50" s="33"/>
      <c r="I50" s="124"/>
      <c r="J50" s="124"/>
      <c r="K50" s="125"/>
      <c r="L50" s="127"/>
      <c r="M50" s="124"/>
      <c r="N50" s="125"/>
      <c r="O50" s="49" t="str" cm="1">
        <f t="array" ref="O50">IFERROR(INDEX(Lists!$K$10:$O$15, MATCH(F50, Lists!$K$10:$K$15, 0), MATCH(H50, Lists!$Q$4:$Q$5, 0)+1), "")</f>
        <v/>
      </c>
      <c r="P50" s="49" t="str" cm="1">
        <f t="array" ref="P50">IFERROR(INDEX(Lists!$K$10:$O$15, MATCH(F50, Lists!$K$10:$K$15, 0), MATCH(H50, Lists!$Q$4:$Q$5, 0)+3)*IF(K50="Yes", M50, 1), "")</f>
        <v/>
      </c>
      <c r="Q50" s="38" t="str">
        <f t="shared" si="10"/>
        <v/>
      </c>
      <c r="R50" s="38" t="str">
        <f t="shared" si="12"/>
        <v/>
      </c>
      <c r="S50" s="23" t="e">
        <f>INDEX(Lists!$C$4:$H$41, MATCH($C$13, Lists!$C$4:$C$41, 0), 4)</f>
        <v>#N/A</v>
      </c>
      <c r="T50" s="23">
        <f t="shared" si="13"/>
        <v>0</v>
      </c>
      <c r="U50" s="24">
        <f t="shared" si="14"/>
        <v>0</v>
      </c>
      <c r="V50" s="25">
        <f t="shared" si="11"/>
        <v>0</v>
      </c>
    </row>
    <row r="51" spans="1:22">
      <c r="A51" s="7">
        <v>7</v>
      </c>
      <c r="B51" s="120"/>
      <c r="C51" s="120"/>
      <c r="D51" s="120"/>
      <c r="E51" s="121"/>
      <c r="F51" s="122"/>
      <c r="G51" s="123"/>
      <c r="H51" s="33"/>
      <c r="I51" s="124"/>
      <c r="J51" s="124"/>
      <c r="K51" s="125"/>
      <c r="L51" s="127"/>
      <c r="M51" s="124"/>
      <c r="N51" s="125"/>
      <c r="O51" s="49" t="str" cm="1">
        <f t="array" ref="O51">IFERROR(INDEX(Lists!$K$10:$O$15, MATCH(F51, Lists!$K$10:$K$15, 0), MATCH(H51, Lists!$Q$4:$Q$5, 0)+1), "")</f>
        <v/>
      </c>
      <c r="P51" s="49" t="str" cm="1">
        <f t="array" ref="P51">IFERROR(INDEX(Lists!$K$10:$O$15, MATCH(F51, Lists!$K$10:$K$15, 0), MATCH(H51, Lists!$Q$4:$Q$5, 0)+3)*IF(K51="Yes", M51, 1), "")</f>
        <v/>
      </c>
      <c r="Q51" s="38" t="str">
        <f t="shared" si="10"/>
        <v/>
      </c>
      <c r="R51" s="38" t="str">
        <f t="shared" si="12"/>
        <v/>
      </c>
      <c r="S51" s="23" t="e">
        <f>INDEX(Lists!$C$4:$H$41, MATCH($C$13, Lists!$C$4:$C$41, 0), 4)</f>
        <v>#N/A</v>
      </c>
      <c r="T51" s="23">
        <f t="shared" si="13"/>
        <v>0</v>
      </c>
      <c r="U51" s="24">
        <f t="shared" si="14"/>
        <v>0</v>
      </c>
      <c r="V51" s="25">
        <f t="shared" si="11"/>
        <v>0</v>
      </c>
    </row>
    <row r="52" spans="1:22">
      <c r="A52" s="7">
        <v>8</v>
      </c>
      <c r="B52" s="120"/>
      <c r="C52" s="120"/>
      <c r="D52" s="120"/>
      <c r="E52" s="121"/>
      <c r="F52" s="122"/>
      <c r="G52" s="123"/>
      <c r="H52" s="33"/>
      <c r="I52" s="124"/>
      <c r="J52" s="124"/>
      <c r="K52" s="125"/>
      <c r="L52" s="127"/>
      <c r="M52" s="124"/>
      <c r="N52" s="125"/>
      <c r="O52" s="49" t="str" cm="1">
        <f t="array" ref="O52">IFERROR(INDEX(Lists!$K$10:$O$15, MATCH(F52, Lists!$K$10:$K$15, 0), MATCH(H52, Lists!$Q$4:$Q$5, 0)+1), "")</f>
        <v/>
      </c>
      <c r="P52" s="49" t="str" cm="1">
        <f t="array" ref="P52">IFERROR(INDEX(Lists!$K$10:$O$15, MATCH(F52, Lists!$K$10:$K$15, 0), MATCH(H52, Lists!$Q$4:$Q$5, 0)+3)*IF(K52="Yes", M52, 1), "")</f>
        <v/>
      </c>
      <c r="Q52" s="38" t="str">
        <f t="shared" si="10"/>
        <v/>
      </c>
      <c r="R52" s="38" t="str">
        <f t="shared" si="12"/>
        <v/>
      </c>
      <c r="S52" s="23" t="e">
        <f>INDEX(Lists!$C$4:$H$41, MATCH($C$13, Lists!$C$4:$C$41, 0), 4)</f>
        <v>#N/A</v>
      </c>
      <c r="T52" s="23">
        <f t="shared" si="13"/>
        <v>0</v>
      </c>
      <c r="U52" s="24">
        <f t="shared" si="14"/>
        <v>0</v>
      </c>
      <c r="V52" s="25">
        <f t="shared" si="11"/>
        <v>0</v>
      </c>
    </row>
    <row r="53" spans="1:22">
      <c r="A53" s="7">
        <v>9</v>
      </c>
      <c r="B53" s="120"/>
      <c r="C53" s="120"/>
      <c r="D53" s="120"/>
      <c r="E53" s="121"/>
      <c r="F53" s="122"/>
      <c r="G53" s="123"/>
      <c r="H53" s="33"/>
      <c r="I53" s="124"/>
      <c r="J53" s="124"/>
      <c r="K53" s="125"/>
      <c r="L53" s="127"/>
      <c r="M53" s="124"/>
      <c r="N53" s="125"/>
      <c r="O53" s="49" t="str" cm="1">
        <f t="array" ref="O53">IFERROR(INDEX(Lists!$K$10:$O$15, MATCH(F53, Lists!$K$10:$K$15, 0), MATCH(H53, Lists!$Q$4:$Q$5, 0)+1), "")</f>
        <v/>
      </c>
      <c r="P53" s="49" t="str" cm="1">
        <f t="array" ref="P53">IFERROR(INDEX(Lists!$K$10:$O$15, MATCH(F53, Lists!$K$10:$K$15, 0), MATCH(H53, Lists!$Q$4:$Q$5, 0)+3)*IF(K53="Yes", M53, 1), "")</f>
        <v/>
      </c>
      <c r="Q53" s="38" t="str">
        <f t="shared" si="10"/>
        <v/>
      </c>
      <c r="R53" s="38" t="str">
        <f t="shared" si="12"/>
        <v/>
      </c>
      <c r="S53" s="23" t="e">
        <f>INDEX(Lists!$C$4:$H$41, MATCH($C$13, Lists!$C$4:$C$41, 0), 4)</f>
        <v>#N/A</v>
      </c>
      <c r="T53" s="23">
        <f t="shared" si="13"/>
        <v>0</v>
      </c>
      <c r="U53" s="24">
        <f t="shared" si="14"/>
        <v>0</v>
      </c>
      <c r="V53" s="25">
        <f t="shared" si="11"/>
        <v>0</v>
      </c>
    </row>
    <row r="54" spans="1:22">
      <c r="A54" s="7">
        <v>10</v>
      </c>
      <c r="B54" s="120"/>
      <c r="C54" s="120"/>
      <c r="D54" s="120"/>
      <c r="E54" s="121"/>
      <c r="F54" s="122"/>
      <c r="G54" s="123"/>
      <c r="H54" s="33"/>
      <c r="I54" s="124"/>
      <c r="J54" s="124"/>
      <c r="K54" s="125"/>
      <c r="L54" s="127"/>
      <c r="M54" s="124"/>
      <c r="N54" s="125"/>
      <c r="O54" s="49" t="str" cm="1">
        <f t="array" ref="O54">IFERROR(INDEX(Lists!$K$10:$O$15, MATCH(F54, Lists!$K$10:$K$15, 0), MATCH(H54, Lists!$Q$4:$Q$5, 0)+1), "")</f>
        <v/>
      </c>
      <c r="P54" s="49" t="str" cm="1">
        <f t="array" ref="P54">IFERROR(INDEX(Lists!$K$10:$O$15, MATCH(F54, Lists!$K$10:$K$15, 0), MATCH(H54, Lists!$Q$4:$Q$5, 0)+3)*IF(K54="Yes", M54, 1), "")</f>
        <v/>
      </c>
      <c r="Q54" s="38" t="str">
        <f t="shared" si="10"/>
        <v/>
      </c>
      <c r="R54" s="38" t="str">
        <f t="shared" si="12"/>
        <v/>
      </c>
      <c r="S54" s="23" t="e">
        <f>INDEX(Lists!$C$4:$H$41, MATCH($C$13, Lists!$C$4:$C$41, 0), 4)</f>
        <v>#N/A</v>
      </c>
      <c r="T54" s="23">
        <f t="shared" si="13"/>
        <v>0</v>
      </c>
      <c r="U54" s="24">
        <f t="shared" si="14"/>
        <v>0</v>
      </c>
      <c r="V54" s="25">
        <f t="shared" si="11"/>
        <v>0</v>
      </c>
    </row>
    <row r="58" spans="1:22" ht="30">
      <c r="B58" s="129" t="s">
        <v>114</v>
      </c>
      <c r="C58" s="129"/>
      <c r="D58" s="129"/>
      <c r="E58" s="129"/>
      <c r="F58" s="129"/>
      <c r="G58" s="129"/>
      <c r="H58" s="129"/>
      <c r="I58" s="129"/>
      <c r="J58" s="129"/>
      <c r="K58" s="107"/>
      <c r="L58" s="107"/>
      <c r="M58" s="107"/>
      <c r="N58" s="107"/>
      <c r="O58" s="22"/>
      <c r="P58" s="22"/>
      <c r="Q58" s="22"/>
      <c r="R58" s="22"/>
      <c r="S58" s="12"/>
      <c r="T58" s="3" t="str">
        <f>T61</f>
        <v>kWh/yr Savings</v>
      </c>
      <c r="U58" s="3" t="str">
        <f t="shared" ref="U58:V58" si="15">U61</f>
        <v>kW Savings</v>
      </c>
      <c r="V58" s="3" t="str">
        <f t="shared" si="15"/>
        <v>Eligible Incentive</v>
      </c>
    </row>
    <row r="59" spans="1:22">
      <c r="B59" s="129"/>
      <c r="C59" s="129"/>
      <c r="D59" s="129"/>
      <c r="E59" s="129"/>
      <c r="F59" s="129"/>
      <c r="G59" s="129"/>
      <c r="H59" s="129"/>
      <c r="I59" s="129"/>
      <c r="J59" s="129"/>
      <c r="K59" s="107"/>
      <c r="L59" s="107"/>
      <c r="M59" s="107"/>
      <c r="N59" s="107"/>
      <c r="O59" s="22"/>
      <c r="P59" s="22"/>
      <c r="Q59" s="22"/>
      <c r="R59" s="22"/>
      <c r="S59" s="12" t="s">
        <v>75</v>
      </c>
      <c r="T59" s="23">
        <f>SUM(T63:T72)</f>
        <v>0</v>
      </c>
      <c r="U59" s="24">
        <f t="shared" ref="U59:V59" si="16">SUM(U63:U72)</f>
        <v>0</v>
      </c>
      <c r="V59" s="25">
        <f t="shared" si="16"/>
        <v>0</v>
      </c>
    </row>
    <row r="60" spans="1:22">
      <c r="B60" s="58"/>
      <c r="C60" s="58"/>
      <c r="D60" s="58"/>
      <c r="E60" s="91"/>
      <c r="F60" s="58"/>
      <c r="G60" s="58"/>
      <c r="H60" s="58"/>
      <c r="I60" s="58"/>
      <c r="J60" s="58"/>
      <c r="K60" s="58"/>
      <c r="L60" s="58"/>
      <c r="M60" s="58"/>
      <c r="N60" s="58"/>
      <c r="O60" s="22"/>
      <c r="P60" s="22"/>
      <c r="Q60" s="22"/>
      <c r="R60" s="22"/>
      <c r="S60" s="12"/>
      <c r="T60" s="22"/>
      <c r="U60" s="22"/>
      <c r="V60" s="22"/>
    </row>
    <row r="61" spans="1:22" ht="45">
      <c r="A61" s="18"/>
      <c r="B61" s="3" t="s">
        <v>106</v>
      </c>
      <c r="C61" s="3" t="s">
        <v>77</v>
      </c>
      <c r="D61" s="3" t="s">
        <v>78</v>
      </c>
      <c r="E61" s="3" t="s">
        <v>79</v>
      </c>
      <c r="F61" s="3" t="s">
        <v>80</v>
      </c>
      <c r="G61" s="3" t="s">
        <v>81</v>
      </c>
      <c r="H61" s="3" t="s">
        <v>82</v>
      </c>
      <c r="I61" s="3" t="s">
        <v>107</v>
      </c>
      <c r="J61" s="3" t="s">
        <v>108</v>
      </c>
      <c r="K61" s="3" t="s">
        <v>85</v>
      </c>
      <c r="L61" s="3" t="s">
        <v>86</v>
      </c>
      <c r="M61" s="3" t="s">
        <v>87</v>
      </c>
      <c r="N61" s="3" t="s">
        <v>88</v>
      </c>
      <c r="O61" s="3" t="s">
        <v>109</v>
      </c>
      <c r="P61" s="3" t="s">
        <v>110</v>
      </c>
      <c r="Q61" s="3" t="s">
        <v>91</v>
      </c>
      <c r="R61" s="3" t="s">
        <v>92</v>
      </c>
      <c r="S61" s="3" t="s">
        <v>93</v>
      </c>
      <c r="T61" s="3" t="s">
        <v>94</v>
      </c>
      <c r="U61" s="3" t="s">
        <v>95</v>
      </c>
      <c r="V61" s="3" t="s">
        <v>96</v>
      </c>
    </row>
    <row r="62" spans="1:22">
      <c r="A62" s="20" t="s">
        <v>97</v>
      </c>
      <c r="B62" s="114" t="s">
        <v>115</v>
      </c>
      <c r="C62" s="115" t="s">
        <v>99</v>
      </c>
      <c r="D62" s="115" t="s">
        <v>99</v>
      </c>
      <c r="E62" s="116" t="s">
        <v>116</v>
      </c>
      <c r="F62" s="115" t="s">
        <v>117</v>
      </c>
      <c r="G62" s="117">
        <v>200</v>
      </c>
      <c r="H62" s="115" t="s">
        <v>118</v>
      </c>
      <c r="I62" s="118">
        <v>0.6</v>
      </c>
      <c r="J62" s="126">
        <v>0.35</v>
      </c>
      <c r="K62" s="119" t="s">
        <v>103</v>
      </c>
      <c r="L62" s="119" t="s">
        <v>104</v>
      </c>
      <c r="M62" s="119" t="s">
        <v>104</v>
      </c>
      <c r="N62" s="119" t="s">
        <v>103</v>
      </c>
      <c r="O62" s="48" cm="1">
        <f t="array" ref="O62">IFERROR(INDEX(Lists!$K$20:$O$25, MATCH(F62, Lists!$K$20:$K$25, 0), MATCH(H62, Lists!$Q$4:$Q$5, 0)+1), "")</f>
        <v>0.63500000000000001</v>
      </c>
      <c r="P62" s="48" cm="1">
        <f t="array" ref="P62">IFERROR(INDEX(Lists!$K$20:$O$25, MATCH(F62, Lists!$K$20:$K$25, 0), MATCH(H62, Lists!$Q$4:$Q$5, 0)+3)*IF(K62="Yes", M62, 1), "")</f>
        <v>0.4</v>
      </c>
      <c r="Q62" s="44" t="str">
        <f t="shared" ref="Q62" si="17">IF(I62="", "", IF(I62&lt;O62, "Yes", "No"))</f>
        <v>Yes</v>
      </c>
      <c r="R62" s="44" t="str">
        <f>IF(J62="", "", IF(IF(K62="Yes", L62, J62)&lt;P62, "Yes", "No"))</f>
        <v>Yes</v>
      </c>
      <c r="S62" s="45" t="e">
        <f>INDEX(Lists!$C$4:$H$41, MATCH($C$13, Lists!$C$4:$C$41, 0), 4)</f>
        <v>#N/A</v>
      </c>
      <c r="T62" s="45">
        <f>IF(N62="Yes", 0, IF(J62="", 0, IFERROR(G62*S62*(P62-IF(K62="Yes", L62, J62)), 0)))</f>
        <v>0</v>
      </c>
      <c r="U62" s="46">
        <f>IF(N62="Yes", 0, MAX(IF(I62="", 0, IFERROR(G62*0.913*(O62-I62), 0)), 0))</f>
        <v>6.3910000000000053</v>
      </c>
      <c r="V62" s="47">
        <f>MAX(T62*0.08, 0)</f>
        <v>0</v>
      </c>
    </row>
    <row r="63" spans="1:22">
      <c r="A63" s="7">
        <v>1</v>
      </c>
      <c r="B63" s="120"/>
      <c r="C63" s="120"/>
      <c r="D63" s="120"/>
      <c r="E63" s="121"/>
      <c r="F63" s="122"/>
      <c r="G63" s="123"/>
      <c r="H63" s="33"/>
      <c r="I63" s="124"/>
      <c r="J63" s="127"/>
      <c r="K63" s="125"/>
      <c r="L63" s="127"/>
      <c r="M63" s="124"/>
      <c r="N63" s="125"/>
      <c r="O63" s="49" t="str" cm="1">
        <f t="array" ref="O63">IFERROR(INDEX(Lists!$K$20:$O$25, MATCH(F63, Lists!$K$20:$K$25, 0), MATCH(H63, Lists!$Q$4:$Q$5, 0)+1), "")</f>
        <v/>
      </c>
      <c r="P63" s="49" t="str" cm="1">
        <f t="array" ref="P63">IFERROR(INDEX(Lists!$K$20:$O$25, MATCH(F63, Lists!$K$20:$K$25, 0), MATCH(H63, Lists!$Q$4:$Q$5, 0)+3)*IF(K63="Yes", M63, 1), "")</f>
        <v/>
      </c>
      <c r="Q63" s="38" t="str">
        <f t="shared" ref="Q63:Q72" si="18">IF(I63="", "", IF(I63&lt;O63, "Yes", "No"))</f>
        <v/>
      </c>
      <c r="R63" s="38" t="str">
        <f>IF(J63="", "", IF(IF(K63="Yes", L63, J63)&lt;P63, "Yes", "No"))</f>
        <v/>
      </c>
      <c r="S63" s="23" t="e">
        <f>INDEX(Lists!$C$4:$H$41, MATCH($C$13, Lists!$C$4:$C$41, 0), 4)</f>
        <v>#N/A</v>
      </c>
      <c r="T63" s="23">
        <f>IF(N63="Yes", 0, IF(J63="", 0, IFERROR(G63*S63*(P63-IF(K63="Yes", L63, J63)), 0)))</f>
        <v>0</v>
      </c>
      <c r="U63" s="24">
        <f>IF(N63="Yes", 0, MAX(IF(I63="", 0, IFERROR(G63*0.913*(O63-I63), 0)), 0))</f>
        <v>0</v>
      </c>
      <c r="V63" s="25">
        <f>MAX(T63*0.08, 0)</f>
        <v>0</v>
      </c>
    </row>
    <row r="64" spans="1:22">
      <c r="A64" s="7">
        <v>2</v>
      </c>
      <c r="B64" s="120"/>
      <c r="C64" s="120"/>
      <c r="D64" s="120"/>
      <c r="E64" s="121"/>
      <c r="F64" s="122"/>
      <c r="G64" s="123"/>
      <c r="H64" s="33"/>
      <c r="I64" s="124"/>
      <c r="J64" s="127"/>
      <c r="K64" s="125"/>
      <c r="L64" s="127"/>
      <c r="M64" s="124"/>
      <c r="N64" s="125"/>
      <c r="O64" s="49" t="str" cm="1">
        <f t="array" ref="O64">IFERROR(INDEX(Lists!$K$20:$O$25, MATCH(F64, Lists!$K$20:$K$25, 0), MATCH(H64, Lists!$Q$4:$Q$5, 0)+1), "")</f>
        <v/>
      </c>
      <c r="P64" s="49" t="str" cm="1">
        <f t="array" ref="P64">IFERROR(INDEX(Lists!$K$20:$O$25, MATCH(F64, Lists!$K$20:$K$25, 0), MATCH(H64, Lists!$Q$4:$Q$5, 0)+3)*IF(K64="Yes", M64, 1), "")</f>
        <v/>
      </c>
      <c r="Q64" s="38" t="str">
        <f t="shared" si="18"/>
        <v/>
      </c>
      <c r="R64" s="38" t="str">
        <f t="shared" ref="R64:R72" si="19">IF(J64="", "", IF(IF(K64="Yes", L64, J64)&lt;P64, "Yes", "No"))</f>
        <v/>
      </c>
      <c r="S64" s="23" t="e">
        <f>INDEX(Lists!$C$4:$H$41, MATCH($C$13, Lists!$C$4:$C$41, 0), 4)</f>
        <v>#N/A</v>
      </c>
      <c r="T64" s="23">
        <f t="shared" ref="T64:T72" si="20">IF(N64="Yes", 0, IF(J64="", 0, IFERROR(G64*S64*(P64-IF(K64="Yes", L64, J64)), 0)))</f>
        <v>0</v>
      </c>
      <c r="U64" s="24">
        <f t="shared" ref="U64:U72" si="21">IF(N64="Yes", 0, MAX(IF(I64="", 0, IFERROR(G64*0.913*(O64-I64), 0)), 0))</f>
        <v>0</v>
      </c>
      <c r="V64" s="25">
        <f>MAX(T64*0.08, 0)</f>
        <v>0</v>
      </c>
    </row>
    <row r="65" spans="1:22">
      <c r="A65" s="7">
        <v>3</v>
      </c>
      <c r="B65" s="120"/>
      <c r="C65" s="120"/>
      <c r="D65" s="120"/>
      <c r="E65" s="121"/>
      <c r="F65" s="122"/>
      <c r="G65" s="123"/>
      <c r="H65" s="33"/>
      <c r="I65" s="124"/>
      <c r="J65" s="127"/>
      <c r="K65" s="125"/>
      <c r="L65" s="125"/>
      <c r="M65" s="125"/>
      <c r="N65" s="125"/>
      <c r="O65" s="49" t="str" cm="1">
        <f t="array" ref="O65">IFERROR(INDEX(Lists!$K$20:$O$25, MATCH(F65, Lists!$K$20:$K$25, 0), MATCH(H65, Lists!$Q$4:$Q$5, 0)+1), "")</f>
        <v/>
      </c>
      <c r="P65" s="49" t="str" cm="1">
        <f t="array" ref="P65">IFERROR(INDEX(Lists!$K$20:$O$25, MATCH(F65, Lists!$K$20:$K$25, 0), MATCH(H65, Lists!$Q$4:$Q$5, 0)+3)*IF(K65="Yes", M65, 1), "")</f>
        <v/>
      </c>
      <c r="Q65" s="38" t="str">
        <f t="shared" si="18"/>
        <v/>
      </c>
      <c r="R65" s="38" t="str">
        <f t="shared" si="19"/>
        <v/>
      </c>
      <c r="S65" s="23" t="e">
        <f>INDEX(Lists!$C$4:$H$41, MATCH($C$13, Lists!$C$4:$C$41, 0), 4)</f>
        <v>#N/A</v>
      </c>
      <c r="T65" s="23">
        <f t="shared" si="20"/>
        <v>0</v>
      </c>
      <c r="U65" s="24">
        <f t="shared" si="21"/>
        <v>0</v>
      </c>
      <c r="V65" s="25">
        <f t="shared" ref="V65:V72" si="22">MAX(T65*0.08, 0)</f>
        <v>0</v>
      </c>
    </row>
    <row r="66" spans="1:22">
      <c r="A66" s="7">
        <v>4</v>
      </c>
      <c r="B66" s="120"/>
      <c r="C66" s="120"/>
      <c r="D66" s="120"/>
      <c r="E66" s="121"/>
      <c r="F66" s="122"/>
      <c r="G66" s="123"/>
      <c r="H66" s="33"/>
      <c r="I66" s="124"/>
      <c r="J66" s="127"/>
      <c r="K66" s="125"/>
      <c r="L66" s="125"/>
      <c r="M66" s="125"/>
      <c r="N66" s="125"/>
      <c r="O66" s="49" t="str" cm="1">
        <f t="array" ref="O66">IFERROR(INDEX(Lists!$K$20:$O$25, MATCH(F66, Lists!$K$20:$K$25, 0), MATCH(H66, Lists!$Q$4:$Q$5, 0)+1), "")</f>
        <v/>
      </c>
      <c r="P66" s="49" t="str" cm="1">
        <f t="array" ref="P66">IFERROR(INDEX(Lists!$K$20:$O$25, MATCH(F66, Lists!$K$20:$K$25, 0), MATCH(H66, Lists!$Q$4:$Q$5, 0)+3)*IF(K66="Yes", M66, 1), "")</f>
        <v/>
      </c>
      <c r="Q66" s="38" t="str">
        <f t="shared" si="18"/>
        <v/>
      </c>
      <c r="R66" s="38" t="str">
        <f t="shared" si="19"/>
        <v/>
      </c>
      <c r="S66" s="23" t="e">
        <f>INDEX(Lists!$C$4:$H$41, MATCH($C$13, Lists!$C$4:$C$41, 0), 4)</f>
        <v>#N/A</v>
      </c>
      <c r="T66" s="23">
        <f t="shared" si="20"/>
        <v>0</v>
      </c>
      <c r="U66" s="24">
        <f t="shared" si="21"/>
        <v>0</v>
      </c>
      <c r="V66" s="25">
        <f t="shared" si="22"/>
        <v>0</v>
      </c>
    </row>
    <row r="67" spans="1:22">
      <c r="A67" s="7">
        <v>5</v>
      </c>
      <c r="B67" s="120"/>
      <c r="C67" s="120"/>
      <c r="D67" s="120"/>
      <c r="E67" s="121"/>
      <c r="F67" s="122"/>
      <c r="G67" s="123"/>
      <c r="H67" s="33"/>
      <c r="I67" s="124"/>
      <c r="J67" s="127"/>
      <c r="K67" s="125"/>
      <c r="L67" s="125"/>
      <c r="M67" s="125"/>
      <c r="N67" s="125"/>
      <c r="O67" s="49" t="str" cm="1">
        <f t="array" ref="O67">IFERROR(INDEX(Lists!$K$20:$O$25, MATCH(F67, Lists!$K$20:$K$25, 0), MATCH(H67, Lists!$Q$4:$Q$5, 0)+1), "")</f>
        <v/>
      </c>
      <c r="P67" s="49" t="str" cm="1">
        <f t="array" ref="P67">IFERROR(INDEX(Lists!$K$20:$O$25, MATCH(F67, Lists!$K$20:$K$25, 0), MATCH(H67, Lists!$Q$4:$Q$5, 0)+3)*IF(K67="Yes", M67, 1), "")</f>
        <v/>
      </c>
      <c r="Q67" s="38" t="str">
        <f t="shared" si="18"/>
        <v/>
      </c>
      <c r="R67" s="38" t="str">
        <f>IF(J67="", "", IF(IF(K67="Yes", L67, J67)&lt;P67, "Yes", "No"))</f>
        <v/>
      </c>
      <c r="S67" s="23" t="e">
        <f>INDEX(Lists!$C$4:$H$41, MATCH($C$13, Lists!$C$4:$C$41, 0), 4)</f>
        <v>#N/A</v>
      </c>
      <c r="T67" s="23">
        <f t="shared" si="20"/>
        <v>0</v>
      </c>
      <c r="U67" s="24">
        <f t="shared" si="21"/>
        <v>0</v>
      </c>
      <c r="V67" s="25">
        <f t="shared" si="22"/>
        <v>0</v>
      </c>
    </row>
    <row r="68" spans="1:22">
      <c r="A68" s="7">
        <v>6</v>
      </c>
      <c r="B68" s="120"/>
      <c r="C68" s="120"/>
      <c r="D68" s="120"/>
      <c r="E68" s="121"/>
      <c r="F68" s="122"/>
      <c r="G68" s="123"/>
      <c r="H68" s="33"/>
      <c r="I68" s="124"/>
      <c r="J68" s="127"/>
      <c r="K68" s="125"/>
      <c r="L68" s="125"/>
      <c r="M68" s="125"/>
      <c r="N68" s="125"/>
      <c r="O68" s="49" t="str" cm="1">
        <f t="array" ref="O68">IFERROR(INDEX(Lists!$K$20:$O$25, MATCH(F68, Lists!$K$20:$K$25, 0), MATCH(H68, Lists!$Q$4:$Q$5, 0)+1), "")</f>
        <v/>
      </c>
      <c r="P68" s="49" t="str" cm="1">
        <f t="array" ref="P68">IFERROR(INDEX(Lists!$K$20:$O$25, MATCH(F68, Lists!$K$20:$K$25, 0), MATCH(H68, Lists!$Q$4:$Q$5, 0)+3)*IF(K68="Yes", M68, 1), "")</f>
        <v/>
      </c>
      <c r="Q68" s="38" t="str">
        <f t="shared" si="18"/>
        <v/>
      </c>
      <c r="R68" s="38" t="str">
        <f t="shared" si="19"/>
        <v/>
      </c>
      <c r="S68" s="23" t="e">
        <f>INDEX(Lists!$C$4:$H$41, MATCH($C$13, Lists!$C$4:$C$41, 0), 4)</f>
        <v>#N/A</v>
      </c>
      <c r="T68" s="23">
        <f t="shared" si="20"/>
        <v>0</v>
      </c>
      <c r="U68" s="24">
        <f t="shared" si="21"/>
        <v>0</v>
      </c>
      <c r="V68" s="25">
        <f t="shared" si="22"/>
        <v>0</v>
      </c>
    </row>
    <row r="69" spans="1:22">
      <c r="A69" s="7">
        <v>7</v>
      </c>
      <c r="B69" s="120"/>
      <c r="C69" s="120"/>
      <c r="D69" s="120"/>
      <c r="E69" s="121"/>
      <c r="F69" s="122"/>
      <c r="G69" s="123"/>
      <c r="H69" s="33"/>
      <c r="I69" s="124"/>
      <c r="J69" s="127"/>
      <c r="K69" s="125"/>
      <c r="L69" s="125"/>
      <c r="M69" s="125"/>
      <c r="N69" s="125"/>
      <c r="O69" s="49" t="str" cm="1">
        <f t="array" ref="O69">IFERROR(INDEX(Lists!$K$20:$O$25, MATCH(F69, Lists!$K$20:$K$25, 0), MATCH(H69, Lists!$Q$4:$Q$5, 0)+1), "")</f>
        <v/>
      </c>
      <c r="P69" s="49" t="str" cm="1">
        <f t="array" ref="P69">IFERROR(INDEX(Lists!$K$20:$O$25, MATCH(F69, Lists!$K$20:$K$25, 0), MATCH(H69, Lists!$Q$4:$Q$5, 0)+3)*IF(K69="Yes", M69, 1), "")</f>
        <v/>
      </c>
      <c r="Q69" s="38" t="str">
        <f t="shared" si="18"/>
        <v/>
      </c>
      <c r="R69" s="38" t="str">
        <f t="shared" si="19"/>
        <v/>
      </c>
      <c r="S69" s="23" t="e">
        <f>INDEX(Lists!$C$4:$H$41, MATCH($C$13, Lists!$C$4:$C$41, 0), 4)</f>
        <v>#N/A</v>
      </c>
      <c r="T69" s="23">
        <f t="shared" si="20"/>
        <v>0</v>
      </c>
      <c r="U69" s="24">
        <f t="shared" si="21"/>
        <v>0</v>
      </c>
      <c r="V69" s="25">
        <f t="shared" si="22"/>
        <v>0</v>
      </c>
    </row>
    <row r="70" spans="1:22">
      <c r="A70" s="7">
        <v>8</v>
      </c>
      <c r="B70" s="120"/>
      <c r="C70" s="120"/>
      <c r="D70" s="120"/>
      <c r="E70" s="121"/>
      <c r="F70" s="122"/>
      <c r="G70" s="123"/>
      <c r="H70" s="33"/>
      <c r="I70" s="124"/>
      <c r="J70" s="127"/>
      <c r="K70" s="125"/>
      <c r="L70" s="125"/>
      <c r="M70" s="125"/>
      <c r="N70" s="125"/>
      <c r="O70" s="49" t="str" cm="1">
        <f t="array" ref="O70">IFERROR(INDEX(Lists!$K$20:$O$25, MATCH(F70, Lists!$K$20:$K$25, 0), MATCH(H70, Lists!$Q$4:$Q$5, 0)+1), "")</f>
        <v/>
      </c>
      <c r="P70" s="49" t="str" cm="1">
        <f t="array" ref="P70">IFERROR(INDEX(Lists!$K$20:$O$25, MATCH(F70, Lists!$K$20:$K$25, 0), MATCH(H70, Lists!$Q$4:$Q$5, 0)+3)*IF(K70="Yes", M70, 1), "")</f>
        <v/>
      </c>
      <c r="Q70" s="38" t="str">
        <f t="shared" si="18"/>
        <v/>
      </c>
      <c r="R70" s="38" t="str">
        <f t="shared" si="19"/>
        <v/>
      </c>
      <c r="S70" s="23" t="e">
        <f>INDEX(Lists!$C$4:$H$41, MATCH($C$13, Lists!$C$4:$C$41, 0), 4)</f>
        <v>#N/A</v>
      </c>
      <c r="T70" s="23">
        <f t="shared" si="20"/>
        <v>0</v>
      </c>
      <c r="U70" s="24">
        <f t="shared" si="21"/>
        <v>0</v>
      </c>
      <c r="V70" s="25">
        <f t="shared" si="22"/>
        <v>0</v>
      </c>
    </row>
    <row r="71" spans="1:22">
      <c r="A71" s="7">
        <v>9</v>
      </c>
      <c r="B71" s="120"/>
      <c r="C71" s="120"/>
      <c r="D71" s="120"/>
      <c r="E71" s="121"/>
      <c r="F71" s="122"/>
      <c r="G71" s="123"/>
      <c r="H71" s="33"/>
      <c r="I71" s="124"/>
      <c r="J71" s="127"/>
      <c r="K71" s="125"/>
      <c r="L71" s="125"/>
      <c r="M71" s="125"/>
      <c r="N71" s="125"/>
      <c r="O71" s="49" t="str" cm="1">
        <f t="array" ref="O71">IFERROR(INDEX(Lists!$K$20:$O$25, MATCH(F71, Lists!$K$20:$K$25, 0), MATCH(H71, Lists!$Q$4:$Q$5, 0)+1), "")</f>
        <v/>
      </c>
      <c r="P71" s="49" t="str" cm="1">
        <f t="array" ref="P71">IFERROR(INDEX(Lists!$K$20:$O$25, MATCH(F71, Lists!$K$20:$K$25, 0), MATCH(H71, Lists!$Q$4:$Q$5, 0)+3)*IF(K71="Yes", M71, 1), "")</f>
        <v/>
      </c>
      <c r="Q71" s="38" t="str">
        <f t="shared" si="18"/>
        <v/>
      </c>
      <c r="R71" s="38" t="str">
        <f t="shared" si="19"/>
        <v/>
      </c>
      <c r="S71" s="23" t="e">
        <f>INDEX(Lists!$C$4:$H$41, MATCH($C$13, Lists!$C$4:$C$41, 0), 4)</f>
        <v>#N/A</v>
      </c>
      <c r="T71" s="23">
        <f t="shared" si="20"/>
        <v>0</v>
      </c>
      <c r="U71" s="24">
        <f t="shared" si="21"/>
        <v>0</v>
      </c>
      <c r="V71" s="25">
        <f t="shared" si="22"/>
        <v>0</v>
      </c>
    </row>
    <row r="72" spans="1:22">
      <c r="A72" s="7">
        <v>10</v>
      </c>
      <c r="B72" s="120"/>
      <c r="C72" s="120"/>
      <c r="D72" s="120"/>
      <c r="E72" s="121"/>
      <c r="F72" s="122"/>
      <c r="G72" s="123"/>
      <c r="H72" s="33"/>
      <c r="I72" s="124"/>
      <c r="J72" s="127"/>
      <c r="K72" s="125"/>
      <c r="L72" s="125"/>
      <c r="M72" s="125"/>
      <c r="N72" s="125"/>
      <c r="O72" s="49" t="str" cm="1">
        <f t="array" ref="O72">IFERROR(INDEX(Lists!$K$20:$O$25, MATCH(F72, Lists!$K$20:$K$25, 0), MATCH(H72, Lists!$Q$4:$Q$5, 0)+1), "")</f>
        <v/>
      </c>
      <c r="P72" s="49" t="str" cm="1">
        <f t="array" ref="P72">IFERROR(INDEX(Lists!$K$20:$O$25, MATCH(F72, Lists!$K$20:$K$25, 0), MATCH(H72, Lists!$Q$4:$Q$5, 0)+3)*IF(K72="Yes", M72, 1), "")</f>
        <v/>
      </c>
      <c r="Q72" s="38" t="str">
        <f t="shared" si="18"/>
        <v/>
      </c>
      <c r="R72" s="38" t="str">
        <f t="shared" si="19"/>
        <v/>
      </c>
      <c r="S72" s="23" t="e">
        <f>INDEX(Lists!$C$4:$H$41, MATCH($C$13, Lists!$C$4:$C$41, 0), 4)</f>
        <v>#N/A</v>
      </c>
      <c r="T72" s="23">
        <f t="shared" si="20"/>
        <v>0</v>
      </c>
      <c r="U72" s="24">
        <f t="shared" si="21"/>
        <v>0</v>
      </c>
      <c r="V72" s="25">
        <f t="shared" si="22"/>
        <v>0</v>
      </c>
    </row>
  </sheetData>
  <protectedRanges>
    <protectedRange sqref="C13:C17 F18" name="Range1"/>
  </protectedRanges>
  <mergeCells count="16">
    <mergeCell ref="B1:F1"/>
    <mergeCell ref="G1:O1"/>
    <mergeCell ref="P1:T1"/>
    <mergeCell ref="U1:V1"/>
    <mergeCell ref="B58:J59"/>
    <mergeCell ref="B2:F2"/>
    <mergeCell ref="B3:F4"/>
    <mergeCell ref="F12:G12"/>
    <mergeCell ref="F13:G13"/>
    <mergeCell ref="F14:G14"/>
    <mergeCell ref="F16:G16"/>
    <mergeCell ref="F11:G11"/>
    <mergeCell ref="B18:F19"/>
    <mergeCell ref="B40:J41"/>
    <mergeCell ref="B22:J23"/>
    <mergeCell ref="B11:C11"/>
  </mergeCells>
  <dataValidations count="2">
    <dataValidation type="list" allowBlank="1" showInputMessage="1" showErrorMessage="1" sqref="H26:H36 H44:H54 H62:H72" xr:uid="{ECFC9229-951D-42E2-A2BC-5DB86A9F77E7}">
      <formula1>"Path A, Path B"</formula1>
    </dataValidation>
    <dataValidation type="list" allowBlank="1" showInputMessage="1" showErrorMessage="1" sqref="K26:K36 N26:N36 K44:K54 N44:N54 K62:K72 N62:N72" xr:uid="{A446300E-F325-41A9-9A1C-962BE9840157}">
      <formula1>"Yes, No"</formula1>
    </dataValidation>
  </dataValidations>
  <pageMargins left="0.7" right="0.7" top="0.75" bottom="0.75" header="0.3" footer="0.3"/>
  <pageSetup scale="28"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F35AE02D-B263-4B89-BBE9-11C1FFBC43C3}">
          <x14:formula1>
            <xm:f>Lists!$C$4:$C$41</xm:f>
          </x14:formula1>
          <xm:sqref>C13</xm:sqref>
        </x14:dataValidation>
        <x14:dataValidation type="list" allowBlank="1" showInputMessage="1" showErrorMessage="1" xr:uid="{D5AFD497-1BA7-4FEE-98BF-517F538F3567}">
          <x14:formula1>
            <xm:f>Lists!$K$4:$K$5</xm:f>
          </x14:formula1>
          <xm:sqref>F26:F36</xm:sqref>
        </x14:dataValidation>
        <x14:dataValidation type="list" allowBlank="1" showInputMessage="1" showErrorMessage="1" xr:uid="{591CD7B7-5CF0-40C1-98B8-5E67F90CB098}">
          <x14:formula1>
            <xm:f>Lists!$K$11:$K$15</xm:f>
          </x14:formula1>
          <xm:sqref>F44:F54</xm:sqref>
        </x14:dataValidation>
        <x14:dataValidation type="list" allowBlank="1" showInputMessage="1" showErrorMessage="1" xr:uid="{A36585EE-ABBC-4DCE-97D4-5C2449EBFAFC}">
          <x14:formula1>
            <xm:f>Lists!$K$21:$K$25</xm:f>
          </x14:formula1>
          <xm:sqref>F62:F72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B513-5493-4EB6-AC0B-E36FD22DAC78}">
  <dimension ref="B3:D22"/>
  <sheetViews>
    <sheetView workbookViewId="0">
      <selection activeCell="D21" sqref="D21"/>
    </sheetView>
  </sheetViews>
  <sheetFormatPr defaultRowHeight="15"/>
  <cols>
    <col min="1" max="1" width="9.140625" style="7"/>
    <col min="2" max="2" width="38.140625" style="7" customWidth="1"/>
    <col min="3" max="3" width="14.85546875" style="7" bestFit="1" customWidth="1"/>
    <col min="4" max="4" width="10.7109375" style="7" bestFit="1" customWidth="1"/>
    <col min="5" max="16384" width="9.140625" style="7"/>
  </cols>
  <sheetData>
    <row r="3" spans="2:4">
      <c r="B3" s="174" t="s">
        <v>119</v>
      </c>
      <c r="C3" s="176"/>
      <c r="D3" s="175"/>
    </row>
    <row r="4" spans="2:4">
      <c r="B4" s="174" t="s">
        <v>120</v>
      </c>
      <c r="C4" s="176"/>
      <c r="D4" s="175"/>
    </row>
    <row r="5" spans="2:4" ht="25.5" customHeight="1">
      <c r="B5" s="108" t="s">
        <v>121</v>
      </c>
      <c r="C5" s="174" t="s">
        <v>122</v>
      </c>
      <c r="D5" s="175"/>
    </row>
    <row r="6" spans="2:4" ht="15" customHeight="1">
      <c r="B6" s="108"/>
      <c r="C6" s="112" t="s">
        <v>123</v>
      </c>
      <c r="D6" s="109" t="s">
        <v>124</v>
      </c>
    </row>
    <row r="7" spans="2:4">
      <c r="B7" s="110" t="s">
        <v>125</v>
      </c>
      <c r="C7" s="111">
        <v>1.143</v>
      </c>
      <c r="D7" s="111">
        <v>1.1779999999999999</v>
      </c>
    </row>
    <row r="8" spans="2:4" ht="25.5">
      <c r="B8" s="110" t="s">
        <v>126</v>
      </c>
      <c r="C8" s="111">
        <v>1.0429999999999999</v>
      </c>
      <c r="D8" s="111">
        <v>1.0669999999999999</v>
      </c>
    </row>
    <row r="9" spans="2:4" ht="25.5">
      <c r="B9" s="110" t="s">
        <v>127</v>
      </c>
      <c r="C9" s="111">
        <v>1.117</v>
      </c>
      <c r="D9" s="111">
        <v>1.155</v>
      </c>
    </row>
    <row r="10" spans="2:4">
      <c r="B10" s="110" t="s">
        <v>128</v>
      </c>
      <c r="C10" s="111">
        <v>1.0820000000000001</v>
      </c>
      <c r="D10" s="111">
        <v>1.127</v>
      </c>
    </row>
    <row r="11" spans="2:4">
      <c r="B11" s="110" t="s">
        <v>129</v>
      </c>
      <c r="C11" s="111">
        <v>1.159</v>
      </c>
      <c r="D11" s="111">
        <v>1.1859999999999999</v>
      </c>
    </row>
    <row r="15" spans="2:4" ht="15" customHeight="1">
      <c r="B15" s="173" t="s">
        <v>130</v>
      </c>
      <c r="C15" s="173"/>
    </row>
    <row r="16" spans="2:4">
      <c r="B16" s="173" t="s">
        <v>131</v>
      </c>
      <c r="C16" s="173"/>
    </row>
    <row r="17" spans="2:3" ht="15" customHeight="1">
      <c r="B17" s="112" t="s">
        <v>132</v>
      </c>
      <c r="C17" s="112" t="s">
        <v>133</v>
      </c>
    </row>
    <row r="18" spans="2:3">
      <c r="B18" s="113" t="s">
        <v>134</v>
      </c>
      <c r="C18" s="111">
        <v>0.86</v>
      </c>
    </row>
    <row r="19" spans="2:3">
      <c r="B19" s="113" t="s">
        <v>135</v>
      </c>
      <c r="C19" s="111">
        <v>0.92500000000000004</v>
      </c>
    </row>
    <row r="20" spans="2:3">
      <c r="B20" s="113" t="s">
        <v>136</v>
      </c>
      <c r="C20" s="111">
        <v>0.86599999999999999</v>
      </c>
    </row>
    <row r="21" spans="2:3">
      <c r="B21" s="113" t="s">
        <v>137</v>
      </c>
      <c r="C21" s="111">
        <v>0.85</v>
      </c>
    </row>
    <row r="22" spans="2:3">
      <c r="B22" s="113" t="s">
        <v>138</v>
      </c>
      <c r="C22" s="111">
        <v>0.92900000000000005</v>
      </c>
    </row>
  </sheetData>
  <mergeCells count="5">
    <mergeCell ref="B16:C16"/>
    <mergeCell ref="B15:C15"/>
    <mergeCell ref="C5:D5"/>
    <mergeCell ref="B4:D4"/>
    <mergeCell ref="B3:D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A72A5-8B2D-4764-83F2-999EFEA7A59B}">
  <sheetPr>
    <pageSetUpPr fitToPage="1"/>
  </sheetPr>
  <dimension ref="B2:V110"/>
  <sheetViews>
    <sheetView workbookViewId="0">
      <selection activeCell="V7" sqref="V7"/>
    </sheetView>
  </sheetViews>
  <sheetFormatPr defaultColWidth="18.28515625" defaultRowHeight="15"/>
  <cols>
    <col min="1" max="1" width="3" style="7" customWidth="1"/>
    <col min="2" max="2" width="28.85546875" style="7" bestFit="1" customWidth="1"/>
    <col min="3" max="3" width="29.42578125" style="7" bestFit="1" customWidth="1"/>
    <col min="4" max="8" width="11.140625" style="2" customWidth="1"/>
    <col min="9" max="9" width="13.28515625" style="7" bestFit="1" customWidth="1"/>
    <col min="10" max="10" width="11.140625" style="7" customWidth="1"/>
    <col min="11" max="11" width="16.140625" style="7" bestFit="1" customWidth="1"/>
    <col min="12" max="16" width="11.140625" style="7" customWidth="1"/>
    <col min="17" max="18" width="11.140625" style="7" hidden="1" customWidth="1"/>
    <col min="19" max="19" width="11.140625" style="7" customWidth="1"/>
    <col min="20" max="20" width="31.7109375" style="7" customWidth="1"/>
    <col min="21" max="21" width="18.7109375" style="7" customWidth="1"/>
    <col min="22" max="22" width="20" style="7" customWidth="1"/>
    <col min="23" max="62" width="11.140625" style="7" customWidth="1"/>
    <col min="63" max="16384" width="18.28515625" style="7"/>
  </cols>
  <sheetData>
    <row r="2" spans="2:22">
      <c r="B2" s="22"/>
      <c r="C2" s="177" t="s">
        <v>139</v>
      </c>
      <c r="D2" s="177"/>
      <c r="E2" s="177"/>
      <c r="F2" s="177"/>
      <c r="G2" s="177"/>
      <c r="H2" s="177"/>
      <c r="I2" s="177"/>
      <c r="K2" s="177" t="s">
        <v>74</v>
      </c>
      <c r="L2" s="177"/>
      <c r="M2" s="177"/>
      <c r="N2" s="12" t="s">
        <v>140</v>
      </c>
      <c r="O2" s="12" t="s">
        <v>141</v>
      </c>
      <c r="T2" s="106" t="s">
        <v>142</v>
      </c>
      <c r="U2" s="106" t="s">
        <v>143</v>
      </c>
      <c r="V2" s="106" t="s">
        <v>144</v>
      </c>
    </row>
    <row r="3" spans="2:22" s="18" customFormat="1" ht="30">
      <c r="B3" s="3" t="s">
        <v>145</v>
      </c>
      <c r="C3" s="3" t="s">
        <v>146</v>
      </c>
      <c r="D3" s="4" t="s">
        <v>147</v>
      </c>
      <c r="E3" s="4" t="s">
        <v>148</v>
      </c>
      <c r="F3" s="4" t="s">
        <v>149</v>
      </c>
      <c r="G3" s="4" t="s">
        <v>150</v>
      </c>
      <c r="H3" s="4" t="s">
        <v>151</v>
      </c>
      <c r="I3" s="3" t="s">
        <v>152</v>
      </c>
      <c r="K3" s="3" t="s">
        <v>153</v>
      </c>
      <c r="L3" s="3" t="s">
        <v>154</v>
      </c>
      <c r="M3" s="3" t="s">
        <v>155</v>
      </c>
      <c r="N3" s="3" t="s">
        <v>156</v>
      </c>
      <c r="O3" s="3" t="s">
        <v>157</v>
      </c>
      <c r="Q3" s="3"/>
      <c r="R3" s="3"/>
      <c r="T3" s="105" t="s">
        <v>158</v>
      </c>
      <c r="U3" s="7" t="s">
        <v>159</v>
      </c>
      <c r="V3" s="7" t="s">
        <v>160</v>
      </c>
    </row>
    <row r="4" spans="2:22">
      <c r="B4" s="22" t="s">
        <v>161</v>
      </c>
      <c r="C4" s="22" t="s">
        <v>161</v>
      </c>
      <c r="D4" s="5">
        <v>725</v>
      </c>
      <c r="E4" s="5">
        <v>796</v>
      </c>
      <c r="F4" s="5">
        <v>937</v>
      </c>
      <c r="G4" s="5">
        <v>1183</v>
      </c>
      <c r="H4" s="5">
        <v>932</v>
      </c>
      <c r="I4" s="14" t="s">
        <v>162</v>
      </c>
      <c r="K4" s="36" t="s">
        <v>101</v>
      </c>
      <c r="L4" s="37">
        <v>10.1</v>
      </c>
      <c r="M4" s="37">
        <v>9.6999999999999993</v>
      </c>
      <c r="N4" s="37">
        <v>13.7</v>
      </c>
      <c r="O4" s="37">
        <v>15.8</v>
      </c>
      <c r="Q4" s="12" t="s">
        <v>102</v>
      </c>
      <c r="R4" s="12">
        <v>1</v>
      </c>
      <c r="T4" s="7" t="s">
        <v>163</v>
      </c>
      <c r="U4" s="7" t="s">
        <v>164</v>
      </c>
      <c r="V4" s="7" t="s">
        <v>165</v>
      </c>
    </row>
    <row r="5" spans="2:22">
      <c r="B5" s="22" t="s">
        <v>163</v>
      </c>
      <c r="C5" s="13" t="s">
        <v>163</v>
      </c>
      <c r="D5" s="5">
        <v>1475</v>
      </c>
      <c r="E5" s="5">
        <v>1457</v>
      </c>
      <c r="F5" s="5">
        <v>1773</v>
      </c>
      <c r="G5" s="5">
        <v>2110</v>
      </c>
      <c r="H5" s="5">
        <v>1811</v>
      </c>
      <c r="I5" s="14" t="s">
        <v>162</v>
      </c>
      <c r="K5" s="36" t="s">
        <v>166</v>
      </c>
      <c r="L5" s="37">
        <v>10.1</v>
      </c>
      <c r="M5" s="37">
        <v>9.6999999999999993</v>
      </c>
      <c r="N5" s="37">
        <v>14</v>
      </c>
      <c r="O5" s="37">
        <v>16.100000000000001</v>
      </c>
      <c r="Q5" s="12" t="s">
        <v>118</v>
      </c>
      <c r="R5" s="12">
        <v>2</v>
      </c>
      <c r="T5" s="7" t="s">
        <v>167</v>
      </c>
      <c r="U5" s="7" t="s">
        <v>168</v>
      </c>
      <c r="V5" s="7" t="s">
        <v>169</v>
      </c>
    </row>
    <row r="6" spans="2:22">
      <c r="B6" s="22" t="s">
        <v>167</v>
      </c>
      <c r="C6" s="13" t="s">
        <v>167</v>
      </c>
      <c r="D6" s="5">
        <v>996</v>
      </c>
      <c r="E6" s="5">
        <v>1051</v>
      </c>
      <c r="F6" s="5">
        <v>1343</v>
      </c>
      <c r="G6" s="5">
        <v>1582</v>
      </c>
      <c r="H6" s="5">
        <v>1414</v>
      </c>
      <c r="I6" s="14" t="s">
        <v>170</v>
      </c>
      <c r="K6" s="19"/>
      <c r="T6" s="7" t="s">
        <v>171</v>
      </c>
      <c r="U6" s="7" t="s">
        <v>169</v>
      </c>
      <c r="V6" s="7" t="s">
        <v>172</v>
      </c>
    </row>
    <row r="7" spans="2:22">
      <c r="B7" s="22" t="s">
        <v>171</v>
      </c>
      <c r="C7" s="13" t="s">
        <v>165</v>
      </c>
      <c r="D7" s="5">
        <f>D41</f>
        <v>1003</v>
      </c>
      <c r="E7" s="5">
        <f t="shared" ref="E7:I7" si="0">E41</f>
        <v>1019</v>
      </c>
      <c r="F7" s="5">
        <f t="shared" si="0"/>
        <v>1230</v>
      </c>
      <c r="G7" s="5">
        <f t="shared" si="0"/>
        <v>1403</v>
      </c>
      <c r="H7" s="5">
        <f t="shared" si="0"/>
        <v>1236</v>
      </c>
      <c r="I7" s="5" t="str">
        <f t="shared" si="0"/>
        <v>n/a</v>
      </c>
      <c r="K7" s="19"/>
      <c r="T7" s="7" t="s">
        <v>173</v>
      </c>
    </row>
    <row r="8" spans="2:22">
      <c r="B8" s="22" t="s">
        <v>173</v>
      </c>
      <c r="C8" s="22" t="s">
        <v>173</v>
      </c>
      <c r="D8" s="5">
        <v>572</v>
      </c>
      <c r="E8" s="5">
        <v>564</v>
      </c>
      <c r="F8" s="5">
        <v>676</v>
      </c>
      <c r="G8" s="5">
        <v>776</v>
      </c>
      <c r="H8" s="5">
        <v>613</v>
      </c>
      <c r="I8" s="14" t="s">
        <v>170</v>
      </c>
      <c r="K8" s="177" t="s">
        <v>174</v>
      </c>
      <c r="L8" s="177"/>
      <c r="M8" s="177"/>
      <c r="N8" s="177"/>
      <c r="O8" s="177"/>
      <c r="T8" s="7" t="s">
        <v>175</v>
      </c>
    </row>
    <row r="9" spans="2:22">
      <c r="B9" s="22" t="s">
        <v>175</v>
      </c>
      <c r="C9" s="13" t="s">
        <v>175</v>
      </c>
      <c r="D9" s="5">
        <v>1088</v>
      </c>
      <c r="E9" s="5">
        <v>1067</v>
      </c>
      <c r="F9" s="5">
        <v>1368</v>
      </c>
      <c r="G9" s="5">
        <v>1541</v>
      </c>
      <c r="H9" s="5">
        <v>1371</v>
      </c>
      <c r="I9" s="14" t="s">
        <v>162</v>
      </c>
      <c r="K9" s="22"/>
      <c r="L9" s="22"/>
      <c r="M9" s="22"/>
      <c r="N9" s="12" t="s">
        <v>140</v>
      </c>
      <c r="O9" s="12" t="s">
        <v>141</v>
      </c>
      <c r="T9" s="7" t="s">
        <v>176</v>
      </c>
    </row>
    <row r="10" spans="2:22" ht="30">
      <c r="B10" s="22" t="s">
        <v>176</v>
      </c>
      <c r="C10" s="13" t="s">
        <v>176</v>
      </c>
      <c r="D10" s="5">
        <v>858</v>
      </c>
      <c r="E10" s="5">
        <v>943</v>
      </c>
      <c r="F10" s="5">
        <v>1133</v>
      </c>
      <c r="G10" s="5">
        <v>1279</v>
      </c>
      <c r="H10" s="5">
        <v>1092</v>
      </c>
      <c r="I10" s="14" t="s">
        <v>170</v>
      </c>
      <c r="K10" s="3" t="s">
        <v>153</v>
      </c>
      <c r="L10" s="3" t="s">
        <v>177</v>
      </c>
      <c r="M10" s="3" t="s">
        <v>178</v>
      </c>
      <c r="N10" s="3" t="s">
        <v>179</v>
      </c>
      <c r="O10" s="3" t="s">
        <v>180</v>
      </c>
      <c r="T10" s="7" t="s">
        <v>181</v>
      </c>
    </row>
    <row r="11" spans="2:22">
      <c r="B11" s="22" t="s">
        <v>182</v>
      </c>
      <c r="C11" s="22" t="s">
        <v>182</v>
      </c>
      <c r="D11" s="5">
        <v>834</v>
      </c>
      <c r="E11" s="5">
        <v>837</v>
      </c>
      <c r="F11" s="5">
        <v>999</v>
      </c>
      <c r="G11" s="5">
        <v>1264</v>
      </c>
      <c r="H11" s="5">
        <v>967</v>
      </c>
      <c r="I11" s="14" t="s">
        <v>170</v>
      </c>
      <c r="K11" s="36" t="s">
        <v>183</v>
      </c>
      <c r="L11" s="40">
        <v>0.75</v>
      </c>
      <c r="M11" s="40">
        <v>0.78</v>
      </c>
      <c r="N11" s="40">
        <v>0.6</v>
      </c>
      <c r="O11" s="40">
        <v>0.5</v>
      </c>
      <c r="T11" s="7" t="s">
        <v>184</v>
      </c>
    </row>
    <row r="12" spans="2:22">
      <c r="B12" s="22" t="s">
        <v>185</v>
      </c>
      <c r="C12" s="13" t="s">
        <v>185</v>
      </c>
      <c r="D12" s="5">
        <v>2983</v>
      </c>
      <c r="E12" s="5">
        <v>3009</v>
      </c>
      <c r="F12" s="5">
        <v>3762</v>
      </c>
      <c r="G12" s="5">
        <v>4030</v>
      </c>
      <c r="H12" s="5">
        <v>3740</v>
      </c>
      <c r="I12" s="14" t="s">
        <v>170</v>
      </c>
      <c r="K12" s="36" t="s">
        <v>113</v>
      </c>
      <c r="L12" s="40">
        <v>0.72</v>
      </c>
      <c r="M12" s="40">
        <v>0.75</v>
      </c>
      <c r="N12" s="40">
        <v>0.56000000000000005</v>
      </c>
      <c r="O12" s="40">
        <v>0.49</v>
      </c>
      <c r="T12" s="7" t="s">
        <v>135</v>
      </c>
    </row>
    <row r="13" spans="2:22">
      <c r="B13" s="22" t="s">
        <v>186</v>
      </c>
      <c r="C13" s="22" t="s">
        <v>186</v>
      </c>
      <c r="D13" s="5">
        <v>934</v>
      </c>
      <c r="E13" s="5">
        <v>974</v>
      </c>
      <c r="F13" s="5">
        <v>1226</v>
      </c>
      <c r="G13" s="5">
        <v>1582</v>
      </c>
      <c r="H13" s="5">
        <v>1383</v>
      </c>
      <c r="I13" s="14" t="s">
        <v>162</v>
      </c>
      <c r="K13" s="36" t="s">
        <v>117</v>
      </c>
      <c r="L13" s="40">
        <v>0.66</v>
      </c>
      <c r="M13" s="40">
        <v>0.68</v>
      </c>
      <c r="N13" s="40">
        <v>0.54</v>
      </c>
      <c r="O13" s="40">
        <v>0.44</v>
      </c>
      <c r="T13" s="7" t="s">
        <v>187</v>
      </c>
    </row>
    <row r="14" spans="2:22">
      <c r="B14" s="22" t="s">
        <v>181</v>
      </c>
      <c r="C14" s="13" t="s">
        <v>181</v>
      </c>
      <c r="D14" s="5">
        <v>826</v>
      </c>
      <c r="E14" s="5">
        <v>914</v>
      </c>
      <c r="F14" s="5">
        <v>1151</v>
      </c>
      <c r="G14" s="5">
        <v>1329</v>
      </c>
      <c r="H14" s="5">
        <v>1240</v>
      </c>
      <c r="I14" s="14" t="s">
        <v>170</v>
      </c>
      <c r="K14" s="36" t="s">
        <v>188</v>
      </c>
      <c r="L14" s="40">
        <v>0.61</v>
      </c>
      <c r="M14" s="40">
        <v>0.625</v>
      </c>
      <c r="N14" s="40">
        <v>0.52</v>
      </c>
      <c r="O14" s="40">
        <v>0.41</v>
      </c>
      <c r="T14" s="7" t="s">
        <v>189</v>
      </c>
    </row>
    <row r="15" spans="2:22">
      <c r="B15" s="22" t="s">
        <v>190</v>
      </c>
      <c r="C15" s="13" t="s">
        <v>184</v>
      </c>
      <c r="D15" s="5">
        <v>1220</v>
      </c>
      <c r="E15" s="5">
        <v>1294</v>
      </c>
      <c r="F15" s="5">
        <v>1505</v>
      </c>
      <c r="G15" s="5">
        <v>1658</v>
      </c>
      <c r="H15" s="5">
        <v>1534</v>
      </c>
      <c r="I15" s="14" t="s">
        <v>170</v>
      </c>
      <c r="K15" s="36" t="s">
        <v>191</v>
      </c>
      <c r="L15" s="40">
        <v>0.56000000000000005</v>
      </c>
      <c r="M15" s="40">
        <v>0.58499999999999996</v>
      </c>
      <c r="N15" s="40">
        <v>0.5</v>
      </c>
      <c r="O15" s="40">
        <v>0.38</v>
      </c>
      <c r="T15" s="7" t="s">
        <v>192</v>
      </c>
    </row>
    <row r="16" spans="2:22">
      <c r="B16" s="22" t="s">
        <v>193</v>
      </c>
      <c r="C16" s="22" t="s">
        <v>193</v>
      </c>
      <c r="D16" s="5">
        <v>892</v>
      </c>
      <c r="E16" s="5">
        <v>883</v>
      </c>
      <c r="F16" s="5">
        <v>1066</v>
      </c>
      <c r="G16" s="5">
        <v>1397</v>
      </c>
      <c r="H16" s="5">
        <v>1018</v>
      </c>
      <c r="I16" s="14" t="s">
        <v>170</v>
      </c>
      <c r="T16" s="7" t="s">
        <v>194</v>
      </c>
    </row>
    <row r="17" spans="2:20">
      <c r="B17" s="22" t="s">
        <v>135</v>
      </c>
      <c r="C17" s="13" t="s">
        <v>195</v>
      </c>
      <c r="D17" s="5">
        <v>1719</v>
      </c>
      <c r="E17" s="5">
        <v>1799</v>
      </c>
      <c r="F17" s="5">
        <v>2068</v>
      </c>
      <c r="G17" s="5">
        <v>2238</v>
      </c>
      <c r="H17" s="5">
        <v>2066</v>
      </c>
      <c r="I17" s="14" t="s">
        <v>170</v>
      </c>
      <c r="T17" s="7" t="s">
        <v>196</v>
      </c>
    </row>
    <row r="18" spans="2:20">
      <c r="B18" s="22" t="s">
        <v>135</v>
      </c>
      <c r="C18" s="13" t="s">
        <v>197</v>
      </c>
      <c r="D18" s="5">
        <v>1267</v>
      </c>
      <c r="E18" s="5">
        <v>1302</v>
      </c>
      <c r="F18" s="5">
        <v>1604</v>
      </c>
      <c r="G18" s="5">
        <v>1798</v>
      </c>
      <c r="H18" s="5">
        <v>1592</v>
      </c>
      <c r="I18" s="14" t="s">
        <v>170</v>
      </c>
      <c r="K18" s="177" t="s">
        <v>198</v>
      </c>
      <c r="L18" s="177"/>
      <c r="M18" s="177"/>
      <c r="N18" s="177"/>
      <c r="O18" s="177"/>
      <c r="T18" s="7" t="s">
        <v>199</v>
      </c>
    </row>
    <row r="19" spans="2:20">
      <c r="B19" s="22" t="s">
        <v>135</v>
      </c>
      <c r="C19" s="13" t="s">
        <v>200</v>
      </c>
      <c r="D19" s="5">
        <v>3313</v>
      </c>
      <c r="E19" s="5">
        <v>3332</v>
      </c>
      <c r="F19" s="5">
        <v>3458</v>
      </c>
      <c r="G19" s="5">
        <v>3546</v>
      </c>
      <c r="H19" s="5">
        <v>3311</v>
      </c>
      <c r="I19" s="14" t="s">
        <v>170</v>
      </c>
      <c r="K19" s="22"/>
      <c r="L19" s="22"/>
      <c r="M19" s="22"/>
      <c r="N19" s="12" t="s">
        <v>140</v>
      </c>
      <c r="O19" s="12" t="s">
        <v>141</v>
      </c>
      <c r="T19" s="7" t="s">
        <v>201</v>
      </c>
    </row>
    <row r="20" spans="2:20" ht="30">
      <c r="B20" s="22" t="s">
        <v>135</v>
      </c>
      <c r="C20" s="13" t="s">
        <v>202</v>
      </c>
      <c r="D20" s="5">
        <v>1575</v>
      </c>
      <c r="E20" s="5">
        <v>1562</v>
      </c>
      <c r="F20" s="5">
        <v>1921</v>
      </c>
      <c r="G20" s="5">
        <v>1979</v>
      </c>
      <c r="H20" s="5">
        <v>1812</v>
      </c>
      <c r="I20" s="14" t="s">
        <v>170</v>
      </c>
      <c r="K20" s="3" t="s">
        <v>153</v>
      </c>
      <c r="L20" s="3" t="s">
        <v>177</v>
      </c>
      <c r="M20" s="3" t="s">
        <v>178</v>
      </c>
      <c r="N20" s="3" t="s">
        <v>179</v>
      </c>
      <c r="O20" s="3" t="s">
        <v>180</v>
      </c>
      <c r="T20" s="7" t="s">
        <v>203</v>
      </c>
    </row>
    <row r="21" spans="2:20">
      <c r="B21" s="22" t="s">
        <v>204</v>
      </c>
      <c r="C21" s="13" t="s">
        <v>205</v>
      </c>
      <c r="D21" s="5">
        <v>1106</v>
      </c>
      <c r="E21" s="5">
        <v>1148</v>
      </c>
      <c r="F21" s="5">
        <v>1453</v>
      </c>
      <c r="G21" s="5">
        <v>1605</v>
      </c>
      <c r="H21" s="5">
        <v>1435</v>
      </c>
      <c r="I21" s="14" t="s">
        <v>170</v>
      </c>
      <c r="K21" s="36" t="s">
        <v>101</v>
      </c>
      <c r="L21" s="40">
        <v>0.61</v>
      </c>
      <c r="M21" s="40">
        <v>0.69499999999999995</v>
      </c>
      <c r="N21" s="40">
        <v>0.55000000000000004</v>
      </c>
      <c r="O21" s="40">
        <v>0.44</v>
      </c>
      <c r="T21" s="7" t="s">
        <v>186</v>
      </c>
    </row>
    <row r="22" spans="2:20">
      <c r="B22" s="22" t="s">
        <v>204</v>
      </c>
      <c r="C22" s="22" t="s">
        <v>204</v>
      </c>
      <c r="D22" s="5">
        <v>1108</v>
      </c>
      <c r="E22" s="5">
        <v>1168</v>
      </c>
      <c r="F22" s="5">
        <v>1430</v>
      </c>
      <c r="G22" s="5">
        <v>1574</v>
      </c>
      <c r="H22" s="5">
        <v>1406</v>
      </c>
      <c r="I22" s="14" t="s">
        <v>170</v>
      </c>
      <c r="K22" s="36" t="s">
        <v>117</v>
      </c>
      <c r="L22" s="40">
        <v>0.61</v>
      </c>
      <c r="M22" s="40">
        <v>0.63500000000000001</v>
      </c>
      <c r="N22" s="40">
        <v>0.55000000000000004</v>
      </c>
      <c r="O22" s="40">
        <v>0.4</v>
      </c>
      <c r="T22" s="7" t="s">
        <v>206</v>
      </c>
    </row>
    <row r="23" spans="2:20">
      <c r="B23" s="22" t="s">
        <v>207</v>
      </c>
      <c r="C23" s="22" t="s">
        <v>207</v>
      </c>
      <c r="D23" s="5">
        <v>1061</v>
      </c>
      <c r="E23" s="5">
        <v>1106</v>
      </c>
      <c r="F23" s="5">
        <v>1391</v>
      </c>
      <c r="G23" s="5">
        <v>1509</v>
      </c>
      <c r="H23" s="5">
        <v>1401</v>
      </c>
      <c r="I23" s="14" t="s">
        <v>170</v>
      </c>
      <c r="K23" s="36" t="s">
        <v>208</v>
      </c>
      <c r="L23" s="40">
        <v>0.56000000000000005</v>
      </c>
      <c r="M23" s="40">
        <v>0.59499999999999997</v>
      </c>
      <c r="N23" s="40">
        <v>0.52</v>
      </c>
      <c r="O23" s="40">
        <v>0.39</v>
      </c>
      <c r="T23" s="7" t="s">
        <v>209</v>
      </c>
    </row>
    <row r="24" spans="2:20">
      <c r="B24" s="22" t="s">
        <v>210</v>
      </c>
      <c r="C24" s="13" t="s">
        <v>192</v>
      </c>
      <c r="D24" s="5">
        <v>1010</v>
      </c>
      <c r="E24" s="5">
        <v>1055</v>
      </c>
      <c r="F24" s="5">
        <v>1209</v>
      </c>
      <c r="G24" s="5">
        <v>1453</v>
      </c>
      <c r="H24" s="5">
        <v>1273</v>
      </c>
      <c r="I24" s="14" t="s">
        <v>162</v>
      </c>
      <c r="K24" s="36" t="s">
        <v>211</v>
      </c>
      <c r="L24" s="40">
        <v>0.56000000000000005</v>
      </c>
      <c r="M24" s="40">
        <v>0.58499999999999996</v>
      </c>
      <c r="N24" s="40">
        <v>0.5</v>
      </c>
      <c r="O24" s="40">
        <v>0.38</v>
      </c>
      <c r="T24" s="7" t="s">
        <v>212</v>
      </c>
    </row>
    <row r="25" spans="2:20">
      <c r="B25" s="22" t="s">
        <v>194</v>
      </c>
      <c r="C25" s="13" t="s">
        <v>213</v>
      </c>
      <c r="D25" s="5">
        <v>928</v>
      </c>
      <c r="E25" s="5">
        <v>920</v>
      </c>
      <c r="F25" s="5">
        <v>1059</v>
      </c>
      <c r="G25" s="5">
        <v>1360</v>
      </c>
      <c r="H25" s="5">
        <v>1205</v>
      </c>
      <c r="I25" s="14" t="s">
        <v>170</v>
      </c>
      <c r="K25" s="36" t="s">
        <v>191</v>
      </c>
      <c r="L25" s="40">
        <v>0.56000000000000005</v>
      </c>
      <c r="M25" s="40">
        <v>0.58499999999999996</v>
      </c>
      <c r="N25" s="40">
        <v>0.5</v>
      </c>
      <c r="O25" s="40">
        <v>0.38</v>
      </c>
      <c r="T25" s="7" t="s">
        <v>214</v>
      </c>
    </row>
    <row r="26" spans="2:20">
      <c r="B26" s="22" t="s">
        <v>194</v>
      </c>
      <c r="C26" s="13" t="s">
        <v>215</v>
      </c>
      <c r="D26" s="5">
        <v>1405</v>
      </c>
      <c r="E26" s="5">
        <v>1383</v>
      </c>
      <c r="F26" s="5">
        <v>1479</v>
      </c>
      <c r="G26" s="5">
        <v>1527</v>
      </c>
      <c r="H26" s="5">
        <v>1466</v>
      </c>
      <c r="I26" s="14" t="s">
        <v>170</v>
      </c>
      <c r="T26" s="7" t="s">
        <v>182</v>
      </c>
    </row>
    <row r="27" spans="2:20">
      <c r="B27" s="22" t="s">
        <v>194</v>
      </c>
      <c r="C27" s="13" t="s">
        <v>216</v>
      </c>
      <c r="D27" s="5">
        <v>764</v>
      </c>
      <c r="E27" s="5">
        <v>807</v>
      </c>
      <c r="F27" s="5">
        <v>976</v>
      </c>
      <c r="G27" s="5">
        <v>1216</v>
      </c>
      <c r="H27" s="5">
        <v>1147</v>
      </c>
      <c r="I27" s="14" t="s">
        <v>170</v>
      </c>
      <c r="T27" s="7" t="s">
        <v>193</v>
      </c>
    </row>
    <row r="28" spans="2:20">
      <c r="B28" s="22" t="s">
        <v>194</v>
      </c>
      <c r="C28" s="13" t="s">
        <v>217</v>
      </c>
      <c r="D28" s="5">
        <v>787</v>
      </c>
      <c r="E28" s="5">
        <v>855</v>
      </c>
      <c r="F28" s="5">
        <v>1099</v>
      </c>
      <c r="G28" s="5">
        <v>1198</v>
      </c>
      <c r="H28" s="5">
        <v>1082</v>
      </c>
      <c r="I28" s="14" t="s">
        <v>170</v>
      </c>
      <c r="T28" s="7" t="s">
        <v>218</v>
      </c>
    </row>
    <row r="29" spans="2:20">
      <c r="B29" s="22" t="s">
        <v>165</v>
      </c>
      <c r="C29" s="13" t="s">
        <v>219</v>
      </c>
      <c r="D29" s="5">
        <v>876</v>
      </c>
      <c r="E29" s="5">
        <v>745</v>
      </c>
      <c r="F29" s="5">
        <v>1036</v>
      </c>
      <c r="G29" s="5">
        <v>1178</v>
      </c>
      <c r="H29" s="5">
        <v>1010</v>
      </c>
      <c r="I29" s="14" t="s">
        <v>162</v>
      </c>
    </row>
    <row r="30" spans="2:20">
      <c r="B30" s="22" t="s">
        <v>220</v>
      </c>
      <c r="C30" s="13" t="s">
        <v>221</v>
      </c>
      <c r="D30" s="5">
        <v>1357</v>
      </c>
      <c r="E30" s="5">
        <v>1404</v>
      </c>
      <c r="F30" s="5">
        <v>1587</v>
      </c>
      <c r="G30" s="5">
        <v>1753</v>
      </c>
      <c r="H30" s="5">
        <v>1468</v>
      </c>
      <c r="I30" s="14" t="s">
        <v>170</v>
      </c>
    </row>
    <row r="31" spans="2:20">
      <c r="B31" s="22" t="s">
        <v>220</v>
      </c>
      <c r="C31" s="13" t="s">
        <v>222</v>
      </c>
      <c r="D31" s="5">
        <v>922</v>
      </c>
      <c r="E31" s="5">
        <v>937</v>
      </c>
      <c r="F31" s="5">
        <v>1138</v>
      </c>
      <c r="G31" s="5">
        <v>1274</v>
      </c>
      <c r="H31" s="5">
        <v>1000</v>
      </c>
      <c r="I31" s="14" t="s">
        <v>170</v>
      </c>
    </row>
    <row r="32" spans="2:20">
      <c r="B32" s="22" t="s">
        <v>220</v>
      </c>
      <c r="C32" s="13" t="s">
        <v>223</v>
      </c>
      <c r="D32" s="5">
        <v>847</v>
      </c>
      <c r="E32" s="5">
        <v>887</v>
      </c>
      <c r="F32" s="5">
        <v>991</v>
      </c>
      <c r="G32" s="5">
        <v>1092</v>
      </c>
      <c r="H32" s="5">
        <v>893</v>
      </c>
      <c r="I32" s="14" t="s">
        <v>170</v>
      </c>
    </row>
    <row r="33" spans="2:9">
      <c r="B33" s="22" t="s">
        <v>220</v>
      </c>
      <c r="C33" s="13" t="s">
        <v>224</v>
      </c>
      <c r="D33" s="5">
        <v>1083</v>
      </c>
      <c r="E33" s="5">
        <v>1116</v>
      </c>
      <c r="F33" s="5">
        <v>1269</v>
      </c>
      <c r="G33" s="5">
        <v>1348</v>
      </c>
      <c r="H33" s="5">
        <v>1266</v>
      </c>
      <c r="I33" s="14" t="s">
        <v>170</v>
      </c>
    </row>
    <row r="34" spans="2:9">
      <c r="B34" s="22" t="s">
        <v>225</v>
      </c>
      <c r="C34" s="13" t="s">
        <v>225</v>
      </c>
      <c r="D34" s="5">
        <v>1796</v>
      </c>
      <c r="E34" s="5">
        <v>1790</v>
      </c>
      <c r="F34" s="5">
        <v>2233</v>
      </c>
      <c r="G34" s="5">
        <v>2342</v>
      </c>
      <c r="H34" s="5">
        <v>2219</v>
      </c>
      <c r="I34" s="14" t="s">
        <v>170</v>
      </c>
    </row>
    <row r="35" spans="2:9">
      <c r="B35" s="22" t="s">
        <v>226</v>
      </c>
      <c r="C35" s="13" t="s">
        <v>226</v>
      </c>
      <c r="D35" s="5">
        <v>1128</v>
      </c>
      <c r="E35" s="5">
        <v>1153</v>
      </c>
      <c r="F35" s="5">
        <v>1360</v>
      </c>
      <c r="G35" s="5">
        <v>1461</v>
      </c>
      <c r="H35" s="5">
        <v>1356</v>
      </c>
      <c r="I35" s="14" t="s">
        <v>170</v>
      </c>
    </row>
    <row r="36" spans="2:9">
      <c r="B36" s="22" t="s">
        <v>206</v>
      </c>
      <c r="C36" s="22" t="s">
        <v>206</v>
      </c>
      <c r="D36" s="5">
        <v>861</v>
      </c>
      <c r="E36" s="5">
        <v>817</v>
      </c>
      <c r="F36" s="5">
        <v>967</v>
      </c>
      <c r="G36" s="5">
        <v>1159</v>
      </c>
      <c r="H36" s="5">
        <v>1067</v>
      </c>
      <c r="I36" s="14" t="s">
        <v>162</v>
      </c>
    </row>
    <row r="37" spans="2:9">
      <c r="B37" s="22" t="s">
        <v>209</v>
      </c>
      <c r="C37" s="13" t="s">
        <v>209</v>
      </c>
      <c r="D37" s="5">
        <v>990</v>
      </c>
      <c r="E37" s="5">
        <v>1021</v>
      </c>
      <c r="F37" s="5">
        <v>1273</v>
      </c>
      <c r="G37" s="5">
        <v>1411</v>
      </c>
      <c r="H37" s="5">
        <v>1290</v>
      </c>
      <c r="I37" s="14" t="s">
        <v>170</v>
      </c>
    </row>
    <row r="38" spans="2:9">
      <c r="B38" s="22" t="s">
        <v>227</v>
      </c>
      <c r="C38" s="13" t="s">
        <v>227</v>
      </c>
      <c r="D38" s="5">
        <v>639</v>
      </c>
      <c r="E38" s="5">
        <v>640</v>
      </c>
      <c r="F38" s="5">
        <v>775</v>
      </c>
      <c r="G38" s="5">
        <v>936</v>
      </c>
      <c r="H38" s="5">
        <v>812</v>
      </c>
      <c r="I38" s="14" t="s">
        <v>170</v>
      </c>
    </row>
    <row r="39" spans="2:9">
      <c r="B39" s="22" t="s">
        <v>228</v>
      </c>
      <c r="C39" s="13" t="s">
        <v>228</v>
      </c>
      <c r="D39" s="5">
        <v>697</v>
      </c>
      <c r="E39" s="5">
        <v>720</v>
      </c>
      <c r="F39" s="5">
        <v>915</v>
      </c>
      <c r="G39" s="5">
        <v>998</v>
      </c>
      <c r="H39" s="5">
        <v>930</v>
      </c>
      <c r="I39" s="14" t="s">
        <v>170</v>
      </c>
    </row>
    <row r="40" spans="2:9">
      <c r="B40" s="22" t="s">
        <v>218</v>
      </c>
      <c r="C40" s="13" t="s">
        <v>218</v>
      </c>
      <c r="D40" s="5">
        <v>252</v>
      </c>
      <c r="E40" s="5">
        <v>265</v>
      </c>
      <c r="F40" s="5">
        <v>363</v>
      </c>
      <c r="G40" s="5">
        <v>377</v>
      </c>
      <c r="H40" s="5">
        <v>379</v>
      </c>
      <c r="I40" s="14" t="s">
        <v>170</v>
      </c>
    </row>
    <row r="41" spans="2:9">
      <c r="B41" s="22" t="s">
        <v>165</v>
      </c>
      <c r="C41" s="13" t="s">
        <v>165</v>
      </c>
      <c r="D41" s="5">
        <v>1003</v>
      </c>
      <c r="E41" s="5">
        <v>1019</v>
      </c>
      <c r="F41" s="5">
        <v>1230</v>
      </c>
      <c r="G41" s="5">
        <v>1403</v>
      </c>
      <c r="H41" s="5">
        <v>1236</v>
      </c>
      <c r="I41" s="14" t="s">
        <v>229</v>
      </c>
    </row>
    <row r="42" spans="2:9">
      <c r="C42" s="15"/>
      <c r="D42" s="6"/>
      <c r="E42" s="6"/>
      <c r="F42" s="6"/>
      <c r="G42" s="6"/>
      <c r="H42" s="6"/>
      <c r="I42" s="16"/>
    </row>
    <row r="44" spans="2:9">
      <c r="D44" s="7"/>
      <c r="E44" s="7"/>
      <c r="F44" s="7"/>
      <c r="G44" s="7"/>
      <c r="H44" s="7"/>
    </row>
    <row r="45" spans="2:9">
      <c r="D45" s="7"/>
      <c r="E45" s="7"/>
      <c r="F45" s="7"/>
      <c r="G45" s="7"/>
      <c r="H45" s="7"/>
    </row>
    <row r="46" spans="2:9">
      <c r="D46" s="7"/>
      <c r="E46" s="7"/>
      <c r="F46" s="7"/>
      <c r="G46" s="7"/>
      <c r="H46" s="7"/>
    </row>
    <row r="47" spans="2:9">
      <c r="D47" s="7"/>
      <c r="E47" s="7"/>
      <c r="F47" s="7"/>
      <c r="G47" s="7"/>
      <c r="H47" s="7"/>
    </row>
    <row r="48" spans="2:9">
      <c r="D48" s="7"/>
      <c r="E48" s="7"/>
      <c r="F48" s="7"/>
      <c r="G48" s="7"/>
      <c r="H48" s="7"/>
    </row>
    <row r="49" s="7" customFormat="1"/>
    <row r="50" s="7" customFormat="1"/>
    <row r="51" s="7" customFormat="1"/>
    <row r="52" s="7" customFormat="1"/>
    <row r="53" s="7" customFormat="1"/>
    <row r="54" s="7" customFormat="1"/>
    <row r="55" s="7" customFormat="1"/>
    <row r="56" s="7" customFormat="1"/>
    <row r="57" s="7" customFormat="1"/>
    <row r="58" s="7" customFormat="1"/>
    <row r="59" s="7" customFormat="1"/>
    <row r="60" s="7" customFormat="1"/>
    <row r="61" s="7" customFormat="1"/>
    <row r="62" s="7" customFormat="1"/>
    <row r="63" s="7" customFormat="1"/>
    <row r="64" s="7" customFormat="1"/>
    <row r="65" spans="3:8">
      <c r="D65" s="7"/>
      <c r="E65" s="7"/>
      <c r="F65" s="7"/>
      <c r="G65" s="7"/>
      <c r="H65" s="7"/>
    </row>
    <row r="66" spans="3:8">
      <c r="D66" s="7"/>
      <c r="E66" s="7"/>
      <c r="F66" s="7"/>
      <c r="G66" s="7"/>
      <c r="H66" s="7"/>
    </row>
    <row r="67" spans="3:8">
      <c r="D67" s="7"/>
      <c r="E67" s="7"/>
      <c r="F67" s="7"/>
      <c r="G67" s="7"/>
      <c r="H67" s="7"/>
    </row>
    <row r="68" spans="3:8">
      <c r="D68" s="7"/>
      <c r="E68" s="7"/>
      <c r="F68" s="7"/>
      <c r="G68" s="7"/>
      <c r="H68" s="7"/>
    </row>
    <row r="69" spans="3:8">
      <c r="D69" s="7"/>
      <c r="E69" s="7"/>
      <c r="F69" s="7"/>
      <c r="G69" s="7"/>
      <c r="H69" s="7"/>
    </row>
    <row r="70" spans="3:8">
      <c r="D70" s="7"/>
      <c r="E70" s="7"/>
      <c r="F70" s="7"/>
      <c r="G70" s="7"/>
      <c r="H70" s="7"/>
    </row>
    <row r="71" spans="3:8">
      <c r="D71" s="7"/>
      <c r="E71" s="7"/>
      <c r="F71" s="7"/>
      <c r="G71" s="7"/>
      <c r="H71" s="7"/>
    </row>
    <row r="72" spans="3:8">
      <c r="D72" s="7"/>
      <c r="E72" s="7"/>
      <c r="F72" s="7"/>
      <c r="G72" s="7"/>
      <c r="H72" s="7"/>
    </row>
    <row r="73" spans="3:8">
      <c r="D73" s="7"/>
      <c r="E73" s="7"/>
      <c r="F73" s="7"/>
      <c r="G73" s="7"/>
      <c r="H73" s="7"/>
    </row>
    <row r="74" spans="3:8">
      <c r="D74" s="7"/>
      <c r="E74" s="7"/>
      <c r="F74" s="7"/>
      <c r="G74" s="7"/>
      <c r="H74" s="7"/>
    </row>
    <row r="75" spans="3:8">
      <c r="D75" s="7"/>
      <c r="E75" s="7"/>
      <c r="F75" s="7"/>
      <c r="G75" s="7"/>
      <c r="H75" s="7"/>
    </row>
    <row r="76" spans="3:8">
      <c r="D76" s="7"/>
      <c r="E76" s="7"/>
      <c r="F76" s="7"/>
      <c r="G76" s="7"/>
      <c r="H76" s="7"/>
    </row>
    <row r="77" spans="3:8">
      <c r="D77" s="7"/>
      <c r="E77" s="7"/>
      <c r="F77" s="7"/>
      <c r="G77" s="7"/>
      <c r="H77" s="7"/>
    </row>
    <row r="80" spans="3:8">
      <c r="C80" s="17"/>
    </row>
    <row r="81" spans="3:3">
      <c r="C81" s="17"/>
    </row>
    <row r="89" spans="3:3">
      <c r="C89" s="17"/>
    </row>
    <row r="107" spans="3:3">
      <c r="C107" s="17"/>
    </row>
    <row r="108" spans="3:3">
      <c r="C108" s="17"/>
    </row>
    <row r="109" spans="3:3">
      <c r="C109" s="17"/>
    </row>
    <row r="110" spans="3:3">
      <c r="C110" s="17"/>
    </row>
  </sheetData>
  <mergeCells count="4">
    <mergeCell ref="C2:I2"/>
    <mergeCell ref="K2:M2"/>
    <mergeCell ref="K8:O8"/>
    <mergeCell ref="K18:O18"/>
  </mergeCells>
  <pageMargins left="0.7" right="0.7" top="0.75" bottom="0.75" header="0.3" footer="0.3"/>
  <pageSetup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F4422-70A5-40E6-BB6E-7DFDFB291D4C}">
  <dimension ref="B2:G12"/>
  <sheetViews>
    <sheetView workbookViewId="0">
      <selection activeCell="E7" sqref="E7"/>
    </sheetView>
  </sheetViews>
  <sheetFormatPr defaultColWidth="20.5703125" defaultRowHeight="15"/>
  <cols>
    <col min="2" max="2" width="8.28515625" bestFit="1" customWidth="1"/>
    <col min="3" max="3" width="10.7109375" bestFit="1" customWidth="1"/>
    <col min="4" max="4" width="24.140625" bestFit="1" customWidth="1"/>
    <col min="6" max="7" width="44.28515625" customWidth="1"/>
  </cols>
  <sheetData>
    <row r="2" spans="2:7">
      <c r="B2" s="80" t="s">
        <v>230</v>
      </c>
      <c r="C2" s="80" t="s">
        <v>39</v>
      </c>
      <c r="D2" s="80" t="s">
        <v>231</v>
      </c>
      <c r="E2" s="80" t="s">
        <v>232</v>
      </c>
      <c r="F2" s="80" t="s">
        <v>233</v>
      </c>
      <c r="G2" s="80" t="s">
        <v>234</v>
      </c>
    </row>
    <row r="3" spans="2:7">
      <c r="B3" s="97">
        <v>1</v>
      </c>
      <c r="C3" s="82">
        <v>45279</v>
      </c>
      <c r="D3" s="81" t="s">
        <v>235</v>
      </c>
      <c r="E3" s="83" t="s">
        <v>236</v>
      </c>
      <c r="F3" s="84" t="s">
        <v>237</v>
      </c>
      <c r="G3" s="85" t="s">
        <v>238</v>
      </c>
    </row>
    <row r="4" spans="2:7" ht="30">
      <c r="B4" s="97">
        <v>2</v>
      </c>
      <c r="C4" s="82">
        <v>45301</v>
      </c>
      <c r="D4" s="81" t="s">
        <v>235</v>
      </c>
      <c r="E4" s="83" t="s">
        <v>236</v>
      </c>
      <c r="F4" s="84" t="s">
        <v>239</v>
      </c>
      <c r="G4" s="84"/>
    </row>
    <row r="5" spans="2:7" ht="30">
      <c r="B5" s="97">
        <v>2.1</v>
      </c>
      <c r="C5" s="82">
        <v>45693</v>
      </c>
      <c r="D5" s="81" t="s">
        <v>240</v>
      </c>
      <c r="E5" s="81" t="s">
        <v>172</v>
      </c>
      <c r="F5" s="84" t="s">
        <v>241</v>
      </c>
      <c r="G5" s="84"/>
    </row>
    <row r="6" spans="2:7" ht="75">
      <c r="B6" s="97">
        <v>3</v>
      </c>
      <c r="C6" s="82">
        <v>46190</v>
      </c>
      <c r="D6" s="81" t="s">
        <v>235</v>
      </c>
      <c r="E6" s="81" t="s">
        <v>242</v>
      </c>
      <c r="F6" s="84" t="s">
        <v>243</v>
      </c>
      <c r="G6" s="85" t="s">
        <v>244</v>
      </c>
    </row>
    <row r="7" spans="2:7">
      <c r="B7" s="97">
        <v>4</v>
      </c>
      <c r="C7" s="82"/>
      <c r="D7" s="81"/>
      <c r="E7" s="83"/>
      <c r="F7" s="84"/>
      <c r="G7" s="85"/>
    </row>
    <row r="8" spans="2:7">
      <c r="B8" s="97">
        <v>5</v>
      </c>
      <c r="C8" s="82"/>
      <c r="D8" s="81"/>
      <c r="E8" s="81"/>
      <c r="F8" s="84"/>
      <c r="G8" s="84"/>
    </row>
    <row r="9" spans="2:7">
      <c r="B9" s="97">
        <v>6</v>
      </c>
      <c r="C9" s="82"/>
      <c r="D9" s="81"/>
      <c r="E9" s="81"/>
      <c r="F9" s="84"/>
      <c r="G9" s="84"/>
    </row>
    <row r="10" spans="2:7">
      <c r="B10" s="97">
        <v>7</v>
      </c>
      <c r="C10" s="82"/>
      <c r="D10" s="81"/>
      <c r="E10" s="81"/>
      <c r="F10" s="84"/>
      <c r="G10" s="84"/>
    </row>
    <row r="11" spans="2:7">
      <c r="B11" s="97">
        <v>8</v>
      </c>
      <c r="C11" s="82"/>
      <c r="D11" s="81"/>
      <c r="E11" s="83"/>
      <c r="F11" s="84"/>
      <c r="G11" s="85"/>
    </row>
    <row r="12" spans="2:7">
      <c r="B12" s="97">
        <v>9</v>
      </c>
      <c r="C12" s="82"/>
      <c r="D12" s="81"/>
      <c r="E12" s="81"/>
      <c r="F12" s="84"/>
      <c r="G12" s="8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F2404D39083B4F85A0C6E2AF24C4EF" ma:contentTypeVersion="12" ma:contentTypeDescription="Create a new document." ma:contentTypeScope="" ma:versionID="0bac7a88449b1f56b1e4f56ee3002fbf">
  <xsd:schema xmlns:xsd="http://www.w3.org/2001/XMLSchema" xmlns:xs="http://www.w3.org/2001/XMLSchema" xmlns:p="http://schemas.microsoft.com/office/2006/metadata/properties" xmlns:ns2="http://schemas.microsoft.com/sharepoint/v4" xmlns:ns3="a818100a-b3b2-4763-a8ee-a4154f39f2e2" xmlns:ns4="d6431484-9268-4049-a9ca-ccf8664123ab" targetNamespace="http://schemas.microsoft.com/office/2006/metadata/properties" ma:root="true" ma:fieldsID="2f5bd82d8f4b32822f890e88ba4dd674" ns2:_="" ns3:_="" ns4:_="">
    <xsd:import namespace="http://schemas.microsoft.com/sharepoint/v4"/>
    <xsd:import namespace="a818100a-b3b2-4763-a8ee-a4154f39f2e2"/>
    <xsd:import namespace="d6431484-9268-4049-a9ca-ccf8664123ab"/>
    <xsd:element name="properties">
      <xsd:complexType>
        <xsd:sequence>
          <xsd:element name="documentManagement">
            <xsd:complexType>
              <xsd:all>
                <xsd:element ref="ns2:IconOverla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8100a-b3b2-4763-a8ee-a4154f39f2e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31484-9268-4049-a9ca-ccf8664123a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8392cd-f12c-4801-9180-91547c674a92}" ma:internalName="TaxCatchAll" ma:showField="CatchAllData" ma:web="d6431484-9268-4049-a9ca-ccf866412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818100a-b3b2-4763-a8ee-a4154f39f2e2">
      <Terms xmlns="http://schemas.microsoft.com/office/infopath/2007/PartnerControls"/>
    </lcf76f155ced4ddcb4097134ff3c332f>
    <IconOverlay xmlns="http://schemas.microsoft.com/sharepoint/v4" xsi:nil="true"/>
    <TaxCatchAll xmlns="d6431484-9268-4049-a9ca-ccf8664123a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38855A-8562-4EEB-9261-865BFA099260}"/>
</file>

<file path=customXml/itemProps2.xml><?xml version="1.0" encoding="utf-8"?>
<ds:datastoreItem xmlns:ds="http://schemas.openxmlformats.org/officeDocument/2006/customXml" ds:itemID="{EDF4395E-E093-4FFC-9E1F-FCF835675385}"/>
</file>

<file path=customXml/itemProps3.xml><?xml version="1.0" encoding="utf-8"?>
<ds:datastoreItem xmlns:ds="http://schemas.openxmlformats.org/officeDocument/2006/customXml" ds:itemID="{3B1BD8EB-0504-4698-B942-6125004523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Reinhart</dc:creator>
  <cp:keywords/>
  <dc:description/>
  <cp:lastModifiedBy>Iliana Blackburn</cp:lastModifiedBy>
  <cp:revision/>
  <dcterms:created xsi:type="dcterms:W3CDTF">2015-06-05T18:17:20Z</dcterms:created>
  <dcterms:modified xsi:type="dcterms:W3CDTF">2026-06-29T12:17:47Z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0x01010072F2404D39083B4F85A0C6E2AF24C4EF</vt:lpwstr>
  </property>
  <property fmtid="{D5CDD505-2E9C-101B-9397-08002B2CF9AE}" pid="3" name="_AdHocReviewCycleID">
    <vt:i4>329458430</vt:i4>
  </property>
  <property fmtid="{D5CDD505-2E9C-101B-9397-08002B2CF9AE}" pid="4" name="_NewReviewCycle">
    <vt:lpwstr/>
  </property>
  <property fmtid="{D5CDD505-2E9C-101B-9397-08002B2CF9AE}" pid="5" name="_EmailSubject">
    <vt:lpwstr>Application uploads - Custom Incentives and Prescriptive Rebates page</vt:lpwstr>
  </property>
  <property fmtid="{D5CDD505-2E9C-101B-9397-08002B2CF9AE}" pid="6" name="_AuthorEmail">
    <vt:lpwstr>dominique.kamis@clearesult.com</vt:lpwstr>
  </property>
  <property fmtid="{D5CDD505-2E9C-101B-9397-08002B2CF9AE}" pid="7" name="_AuthorEmailDisplayName">
    <vt:lpwstr>Dominique Kamis</vt:lpwstr>
  </property>
  <property fmtid="{D5CDD505-2E9C-101B-9397-08002B2CF9AE}" pid="8" name="_PreviousAdHocReviewCycleID">
    <vt:i4>1684061625</vt:i4>
  </property>
  <property fmtid="{D5CDD505-2E9C-101B-9397-08002B2CF9AE}" pid="9" name="_ReviewingToolsShownOnce">
    <vt:lpwstr/>
  </property>
  <property fmtid="{D5CDD505-2E9C-101B-9397-08002B2CF9AE}" pid="10" name="MediaServiceImageTags">
    <vt:lpwstr/>
  </property>
</Properties>
</file>