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TXAUS1FSVM00000.clearesult.com\Programs\Indiana Programs\Indiana Engineering\AES IN Calculators\2026 AES in Calculators\"/>
    </mc:Choice>
  </mc:AlternateContent>
  <xr:revisionPtr revIDLastSave="0" documentId="13_ncr:1_{977D1C7C-B092-4283-B2FC-3D42FB0F953D}" xr6:coauthVersionLast="47" xr6:coauthVersionMax="47" xr10:uidLastSave="{00000000-0000-0000-0000-000000000000}"/>
  <workbookProtection workbookAlgorithmName="SHA-512" workbookHashValue="fqVL1qPV5eXURS7Jn5rl58jp+2rb1u35YqM3vJ5QvRPCIsHlFPt+r+P0n9K1u66uygi5elypnVvTYJG2QKLGZA==" workbookSaltValue="hlIYC0EVSSh+AUUx8Girxg==" workbookSpinCount="100000" lockStructure="1"/>
  <bookViews>
    <workbookView xWindow="-20610" yWindow="-120" windowWidth="20730" windowHeight="11040" xr2:uid="{00000000-000D-0000-FFFF-FFFF00000000}"/>
  </bookViews>
  <sheets>
    <sheet name="Application" sheetId="12" r:id="rId1"/>
    <sheet name="Inputs and Calc" sheetId="1" r:id="rId2"/>
    <sheet name="Leak List" sheetId="9" r:id="rId3"/>
    <sheet name="Loading" sheetId="7" state="hidden" r:id="rId4"/>
    <sheet name="IL TRM calc" sheetId="5" state="hidden" r:id="rId5"/>
    <sheet name="IL TRM v14 Table" sheetId="11" state="hidden" r:id="rId6"/>
    <sheet name="Lookups" sheetId="8" state="hidden" r:id="rId7"/>
    <sheet name="Version History" sheetId="10" state="hidden"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wrn2" localSheetId="0" hidden="1">{"hostelec",#N/A,FALSE,"Billing";"nhelec",#N/A,FALSE,"Billing";"sitelec",#N/A,FALSE,"Billing";"Service",#N/A,FALSE,"Misc."}</definedName>
    <definedName name="____________________wrn2" localSheetId="2" hidden="1">{"hostelec",#N/A,FALSE,"Billing";"nhelec",#N/A,FALSE,"Billing";"sitelec",#N/A,FALSE,"Billing";"Service",#N/A,FALSE,"Misc."}</definedName>
    <definedName name="____________________wrn2" hidden="1">{"hostelec",#N/A,FALSE,"Billing";"nhelec",#N/A,FALSE,"Billing";"sitelec",#N/A,FALSE,"Billing";"Service",#N/A,FALSE,"Misc."}</definedName>
    <definedName name="___________________wrn2" localSheetId="0" hidden="1">{"hostelec",#N/A,FALSE,"Billing";"nhelec",#N/A,FALSE,"Billing";"sitelec",#N/A,FALSE,"Billing";"Service",#N/A,FALSE,"Misc."}</definedName>
    <definedName name="___________________wrn2" localSheetId="2" hidden="1">{"hostelec",#N/A,FALSE,"Billing";"nhelec",#N/A,FALSE,"Billing";"sitelec",#N/A,FALSE,"Billing";"Service",#N/A,FALSE,"Misc."}</definedName>
    <definedName name="___________________wrn2" hidden="1">{"hostelec",#N/A,FALSE,"Billing";"nhelec",#N/A,FALSE,"Billing";"sitelec",#N/A,FALSE,"Billing";"Service",#N/A,FALSE,"Misc."}</definedName>
    <definedName name="__________________wrn2" localSheetId="0" hidden="1">{"hostelec",#N/A,FALSE,"Billing";"nhelec",#N/A,FALSE,"Billing";"sitelec",#N/A,FALSE,"Billing";"Service",#N/A,FALSE,"Misc."}</definedName>
    <definedName name="__________________wrn2" localSheetId="2" hidden="1">{"hostelec",#N/A,FALSE,"Billing";"nhelec",#N/A,FALSE,"Billing";"sitelec",#N/A,FALSE,"Billing";"Service",#N/A,FALSE,"Misc."}</definedName>
    <definedName name="__________________wrn2" hidden="1">{"hostelec",#N/A,FALSE,"Billing";"nhelec",#N/A,FALSE,"Billing";"sitelec",#N/A,FALSE,"Billing";"Service",#N/A,FALSE,"Misc."}</definedName>
    <definedName name="_________________wrn2" localSheetId="0" hidden="1">{"hostelec",#N/A,FALSE,"Billing";"nhelec",#N/A,FALSE,"Billing";"sitelec",#N/A,FALSE,"Billing";"Service",#N/A,FALSE,"Misc."}</definedName>
    <definedName name="_________________wrn2" localSheetId="2" hidden="1">{"hostelec",#N/A,FALSE,"Billing";"nhelec",#N/A,FALSE,"Billing";"sitelec",#N/A,FALSE,"Billing";"Service",#N/A,FALSE,"Misc."}</definedName>
    <definedName name="_________________wrn2" hidden="1">{"hostelec",#N/A,FALSE,"Billing";"nhelec",#N/A,FALSE,"Billing";"sitelec",#N/A,FALSE,"Billing";"Service",#N/A,FALSE,"Misc."}</definedName>
    <definedName name="________________wrn2" localSheetId="0" hidden="1">{"hostelec",#N/A,FALSE,"Billing";"nhelec",#N/A,FALSE,"Billing";"sitelec",#N/A,FALSE,"Billing";"Service",#N/A,FALSE,"Misc."}</definedName>
    <definedName name="________________wrn2" localSheetId="2" hidden="1">{"hostelec",#N/A,FALSE,"Billing";"nhelec",#N/A,FALSE,"Billing";"sitelec",#N/A,FALSE,"Billing";"Service",#N/A,FALSE,"Misc."}</definedName>
    <definedName name="________________wrn2" hidden="1">{"hostelec",#N/A,FALSE,"Billing";"nhelec",#N/A,FALSE,"Billing";"sitelec",#N/A,FALSE,"Billing";"Service",#N/A,FALSE,"Misc."}</definedName>
    <definedName name="_______________wrn2" localSheetId="0" hidden="1">{"hostelec",#N/A,FALSE,"Billing";"nhelec",#N/A,FALSE,"Billing";"sitelec",#N/A,FALSE,"Billing";"Service",#N/A,FALSE,"Misc."}</definedName>
    <definedName name="_______________wrn2" localSheetId="2" hidden="1">{"hostelec",#N/A,FALSE,"Billing";"nhelec",#N/A,FALSE,"Billing";"sitelec",#N/A,FALSE,"Billing";"Service",#N/A,FALSE,"Misc."}</definedName>
    <definedName name="_______________wrn2" hidden="1">{"hostelec",#N/A,FALSE,"Billing";"nhelec",#N/A,FALSE,"Billing";"sitelec",#N/A,FALSE,"Billing";"Service",#N/A,FALSE,"Misc."}</definedName>
    <definedName name="______________wrn2" localSheetId="0" hidden="1">{"hostelec",#N/A,FALSE,"Billing";"nhelec",#N/A,FALSE,"Billing";"sitelec",#N/A,FALSE,"Billing";"Service",#N/A,FALSE,"Misc."}</definedName>
    <definedName name="______________wrn2" localSheetId="2" hidden="1">{"hostelec",#N/A,FALSE,"Billing";"nhelec",#N/A,FALSE,"Billing";"sitelec",#N/A,FALSE,"Billing";"Service",#N/A,FALSE,"Misc."}</definedName>
    <definedName name="______________wrn2" hidden="1">{"hostelec",#N/A,FALSE,"Billing";"nhelec",#N/A,FALSE,"Billing";"sitelec",#N/A,FALSE,"Billing";"Service",#N/A,FALSE,"Misc."}</definedName>
    <definedName name="_____________wrn2" localSheetId="0" hidden="1">{"hostelec",#N/A,FALSE,"Billing";"nhelec",#N/A,FALSE,"Billing";"sitelec",#N/A,FALSE,"Billing";"Service",#N/A,FALSE,"Misc."}</definedName>
    <definedName name="_____________wrn2" localSheetId="2" hidden="1">{"hostelec",#N/A,FALSE,"Billing";"nhelec",#N/A,FALSE,"Billing";"sitelec",#N/A,FALSE,"Billing";"Service",#N/A,FALSE,"Misc."}</definedName>
    <definedName name="_____________wrn2" hidden="1">{"hostelec",#N/A,FALSE,"Billing";"nhelec",#N/A,FALSE,"Billing";"sitelec",#N/A,FALSE,"Billing";"Service",#N/A,FALSE,"Misc."}</definedName>
    <definedName name="____________wrn2" localSheetId="0" hidden="1">{"hostelec",#N/A,FALSE,"Billing";"nhelec",#N/A,FALSE,"Billing";"sitelec",#N/A,FALSE,"Billing";"Service",#N/A,FALSE,"Misc."}</definedName>
    <definedName name="____________wrn2" localSheetId="2" hidden="1">{"hostelec",#N/A,FALSE,"Billing";"nhelec",#N/A,FALSE,"Billing";"sitelec",#N/A,FALSE,"Billing";"Service",#N/A,FALSE,"Misc."}</definedName>
    <definedName name="____________wrn2" hidden="1">{"hostelec",#N/A,FALSE,"Billing";"nhelec",#N/A,FALSE,"Billing";"sitelec",#N/A,FALSE,"Billing";"Service",#N/A,FALSE,"Misc."}</definedName>
    <definedName name="___________wrn2" localSheetId="0" hidden="1">{"hostelec",#N/A,FALSE,"Billing";"nhelec",#N/A,FALSE,"Billing";"sitelec",#N/A,FALSE,"Billing";"Service",#N/A,FALSE,"Misc."}</definedName>
    <definedName name="___________wrn2" localSheetId="2" hidden="1">{"hostelec",#N/A,FALSE,"Billing";"nhelec",#N/A,FALSE,"Billing";"sitelec",#N/A,FALSE,"Billing";"Service",#N/A,FALSE,"Misc."}</definedName>
    <definedName name="___________wrn2" hidden="1">{"hostelec",#N/A,FALSE,"Billing";"nhelec",#N/A,FALSE,"Billing";"sitelec",#N/A,FALSE,"Billing";"Service",#N/A,FALSE,"Misc."}</definedName>
    <definedName name="__________wrn2" localSheetId="0" hidden="1">{"hostelec",#N/A,FALSE,"Billing";"nhelec",#N/A,FALSE,"Billing";"sitelec",#N/A,FALSE,"Billing";"Service",#N/A,FALSE,"Misc."}</definedName>
    <definedName name="__________wrn2" localSheetId="2" hidden="1">{"hostelec",#N/A,FALSE,"Billing";"nhelec",#N/A,FALSE,"Billing";"sitelec",#N/A,FALSE,"Billing";"Service",#N/A,FALSE,"Misc."}</definedName>
    <definedName name="__________wrn2" hidden="1">{"hostelec",#N/A,FALSE,"Billing";"nhelec",#N/A,FALSE,"Billing";"sitelec",#N/A,FALSE,"Billing";"Service",#N/A,FALSE,"Misc."}</definedName>
    <definedName name="_________wrn2" localSheetId="0" hidden="1">{"hostelec",#N/A,FALSE,"Billing";"nhelec",#N/A,FALSE,"Billing";"sitelec",#N/A,FALSE,"Billing";"Service",#N/A,FALSE,"Misc."}</definedName>
    <definedName name="_________wrn2" localSheetId="2" hidden="1">{"hostelec",#N/A,FALSE,"Billing";"nhelec",#N/A,FALSE,"Billing";"sitelec",#N/A,FALSE,"Billing";"Service",#N/A,FALSE,"Misc."}</definedName>
    <definedName name="_________wrn2" hidden="1">{"hostelec",#N/A,FALSE,"Billing";"nhelec",#N/A,FALSE,"Billing";"sitelec",#N/A,FALSE,"Billing";"Service",#N/A,FALSE,"Misc."}</definedName>
    <definedName name="________wrn2" localSheetId="0" hidden="1">{"hostelec",#N/A,FALSE,"Billing";"nhelec",#N/A,FALSE,"Billing";"sitelec",#N/A,FALSE,"Billing";"Service",#N/A,FALSE,"Misc."}</definedName>
    <definedName name="________wrn2" localSheetId="2" hidden="1">{"hostelec",#N/A,FALSE,"Billing";"nhelec",#N/A,FALSE,"Billing";"sitelec",#N/A,FALSE,"Billing";"Service",#N/A,FALSE,"Misc."}</definedName>
    <definedName name="________wrn2" hidden="1">{"hostelec",#N/A,FALSE,"Billing";"nhelec",#N/A,FALSE,"Billing";"sitelec",#N/A,FALSE,"Billing";"Service",#N/A,FALSE,"Misc."}</definedName>
    <definedName name="_______wrn2" localSheetId="0" hidden="1">{"hostelec",#N/A,FALSE,"Billing";"nhelec",#N/A,FALSE,"Billing";"sitelec",#N/A,FALSE,"Billing";"Service",#N/A,FALSE,"Misc."}</definedName>
    <definedName name="_______wrn2" localSheetId="2" hidden="1">{"hostelec",#N/A,FALSE,"Billing";"nhelec",#N/A,FALSE,"Billing";"sitelec",#N/A,FALSE,"Billing";"Service",#N/A,FALSE,"Misc."}</definedName>
    <definedName name="_______wrn2" hidden="1">{"hostelec",#N/A,FALSE,"Billing";"nhelec",#N/A,FALSE,"Billing";"sitelec",#N/A,FALSE,"Billing";"Service",#N/A,FALSE,"Misc."}</definedName>
    <definedName name="______wrn2" localSheetId="0" hidden="1">{"hostelec",#N/A,FALSE,"Billing";"nhelec",#N/A,FALSE,"Billing";"sitelec",#N/A,FALSE,"Billing";"Service",#N/A,FALSE,"Misc."}</definedName>
    <definedName name="______wrn2" localSheetId="2" hidden="1">{"hostelec",#N/A,FALSE,"Billing";"nhelec",#N/A,FALSE,"Billing";"sitelec",#N/A,FALSE,"Billing";"Service",#N/A,FALSE,"Misc."}</definedName>
    <definedName name="______wrn2" hidden="1">{"hostelec",#N/A,FALSE,"Billing";"nhelec",#N/A,FALSE,"Billing";"sitelec",#N/A,FALSE,"Billing";"Service",#N/A,FALSE,"Misc."}</definedName>
    <definedName name="_____wrn2" localSheetId="0" hidden="1">{"hostelec",#N/A,FALSE,"Billing";"nhelec",#N/A,FALSE,"Billing";"sitelec",#N/A,FALSE,"Billing";"Service",#N/A,FALSE,"Misc."}</definedName>
    <definedName name="_____wrn2" localSheetId="2" hidden="1">{"hostelec",#N/A,FALSE,"Billing";"nhelec",#N/A,FALSE,"Billing";"sitelec",#N/A,FALSE,"Billing";"Service",#N/A,FALSE,"Misc."}</definedName>
    <definedName name="_____wrn2" hidden="1">{"hostelec",#N/A,FALSE,"Billing";"nhelec",#N/A,FALSE,"Billing";"sitelec",#N/A,FALSE,"Billing";"Service",#N/A,FALSE,"Misc."}</definedName>
    <definedName name="____wrn2" localSheetId="0" hidden="1">{"hostelec",#N/A,FALSE,"Billing";"nhelec",#N/A,FALSE,"Billing";"sitelec",#N/A,FALSE,"Billing";"Service",#N/A,FALSE,"Misc."}</definedName>
    <definedName name="____wrn2" localSheetId="2" hidden="1">{"hostelec",#N/A,FALSE,"Billing";"nhelec",#N/A,FALSE,"Billing";"sitelec",#N/A,FALSE,"Billing";"Service",#N/A,FALSE,"Misc."}</definedName>
    <definedName name="____wrn2" hidden="1">{"hostelec",#N/A,FALSE,"Billing";"nhelec",#N/A,FALSE,"Billing";"sitelec",#N/A,FALSE,"Billing";"Service",#N/A,FALSE,"Misc."}</definedName>
    <definedName name="___wrn2" localSheetId="0" hidden="1">{"hostelec",#N/A,FALSE,"Billing";"nhelec",#N/A,FALSE,"Billing";"sitelec",#N/A,FALSE,"Billing";"Service",#N/A,FALSE,"Misc."}</definedName>
    <definedName name="___wrn2" localSheetId="2" hidden="1">{"hostelec",#N/A,FALSE,"Billing";"nhelec",#N/A,FALSE,"Billing";"sitelec",#N/A,FALSE,"Billing";"Service",#N/A,FALSE,"Misc."}</definedName>
    <definedName name="___wrn2" hidden="1">{"hostelec",#N/A,FALSE,"Billing";"nhelec",#N/A,FALSE,"Billing";"sitelec",#N/A,FALSE,"Billing";"Service",#N/A,FALSE,"Misc."}</definedName>
    <definedName name="__123Graph_B" localSheetId="0" hidden="1">[10]LANSING!#REF!</definedName>
    <definedName name="__123Graph_B" hidden="1">[1]LANSING!#REF!</definedName>
    <definedName name="__18_123Grap" hidden="1">[2]LANSING!#REF!</definedName>
    <definedName name="__19__123Graph_ACHART_1" localSheetId="0" hidden="1">[11]Basics!$B$10:$B$110</definedName>
    <definedName name="__19__123Graph_ACHART_1" hidden="1">[3]Basics!$B$10:$B$110</definedName>
    <definedName name="__27__123Graph_BCHART_2" localSheetId="0" hidden="1">[11]Basics!$C$10:$C$110</definedName>
    <definedName name="__27__123Graph_BCHART_2" hidden="1">[3]Basics!$C$10:$C$110</definedName>
    <definedName name="__wrn2" localSheetId="0" hidden="1">{"hostelec",#N/A,FALSE,"Billing";"nhelec",#N/A,FALSE,"Billing";"sitelec",#N/A,FALSE,"Billing";"Service",#N/A,FALSE,"Misc."}</definedName>
    <definedName name="__wrn2" localSheetId="2" hidden="1">{"hostelec",#N/A,FALSE,"Billing";"nhelec",#N/A,FALSE,"Billing";"sitelec",#N/A,FALSE,"Billing";"Service",#N/A,FALSE,"Misc."}</definedName>
    <definedName name="__wrn2" hidden="1">{"hostelec",#N/A,FALSE,"Billing";"nhelec",#N/A,FALSE,"Billing";"sitelec",#N/A,FALSE,"Billing";"Service",#N/A,FALSE,"Misc."}</definedName>
    <definedName name="_10__123Graph_ACHART_1" localSheetId="0" hidden="1">[11]Basics!$B$10:$B$110</definedName>
    <definedName name="_10__123Graph_ACHART_1" hidden="1">[3]Basics!$B$10:$B$110</definedName>
    <definedName name="_10__123Graph_ACHART_2" localSheetId="0" hidden="1">[11]Basics!$B$10:$B$110</definedName>
    <definedName name="_10__123Graph_ACHART_2" hidden="1">[3]Basics!$B$10:$B$110</definedName>
    <definedName name="_10__123Graph_BCHART_1" localSheetId="0" hidden="1">[11]Basics!$C$10:$C$110</definedName>
    <definedName name="_10__123Graph_BCHART_1" hidden="1">[3]Basics!$C$10:$C$110</definedName>
    <definedName name="_10__123Graph_BCHART_2" localSheetId="0" hidden="1">[11]Basics!$C$10:$C$110</definedName>
    <definedName name="_10__123Graph_BCHART_2" hidden="1">[3]Basics!$C$10:$C$110</definedName>
    <definedName name="_10__123Graph_DCHART_1" localSheetId="0" hidden="1">[11]Basics!$E$10:$E$110</definedName>
    <definedName name="_10__123Graph_DCHART_1" hidden="1">[3]Basics!$E$10:$E$110</definedName>
    <definedName name="_10__123Graph_DCHART_2" localSheetId="0" hidden="1">[11]Basics!$E$10:$E$110</definedName>
    <definedName name="_10__123Graph_DCHART_2" hidden="1">[3]Basics!$E$10:$E$110</definedName>
    <definedName name="_10_123Grap" localSheetId="2" hidden="1">[2]LANSING!#REF!</definedName>
    <definedName name="_10_123Grap" hidden="1">[2]LANSING!#REF!</definedName>
    <definedName name="_11__123Graph_ACHART_1" localSheetId="0" hidden="1">[11]Basics!$B$10:$B$110</definedName>
    <definedName name="_11__123Graph_ACHART_1" hidden="1">[3]Basics!$B$10:$B$110</definedName>
    <definedName name="_11__123Graph_ACHART_2" localSheetId="0" hidden="1">[11]Basics!$B$10:$B$110</definedName>
    <definedName name="_11__123Graph_ACHART_2" hidden="1">[3]Basics!$B$10:$B$110</definedName>
    <definedName name="_11__123Graph_BCHART_1" localSheetId="0" hidden="1">[11]Basics!$C$10:$C$110</definedName>
    <definedName name="_11__123Graph_BCHART_1" hidden="1">[3]Basics!$C$10:$C$110</definedName>
    <definedName name="_11__123Graph_BCHART_2" localSheetId="0" hidden="1">[11]Basics!$C$10:$C$110</definedName>
    <definedName name="_11__123Graph_BCHART_2" hidden="1">[3]Basics!$C$10:$C$110</definedName>
    <definedName name="_11__123Graph_CCHART_1" localSheetId="0" hidden="1">[11]Basics!$D$10:$D$50</definedName>
    <definedName name="_11__123Graph_CCHART_1" hidden="1">[3]Basics!$D$10:$D$50</definedName>
    <definedName name="_11__123Graph_DCHART_2" localSheetId="0" hidden="1">[11]Basics!$E$10:$E$110</definedName>
    <definedName name="_11__123Graph_DCHART_2" hidden="1">[3]Basics!$E$10:$E$110</definedName>
    <definedName name="_11__123Graph_ECHART_1" localSheetId="0" hidden="1">[11]Basics!$F$10:$F$50</definedName>
    <definedName name="_11__123Graph_ECHART_1" hidden="1">[3]Basics!$F$10:$F$50</definedName>
    <definedName name="_12__123Graph_ACHART_2" localSheetId="0" hidden="1">[11]Basics!$B$10:$B$110</definedName>
    <definedName name="_12__123Graph_ACHART_2" hidden="1">[3]Basics!$B$10:$B$110</definedName>
    <definedName name="_12__123Graph_BCHART_1" localSheetId="0" hidden="1">[11]Basics!$C$10:$C$110</definedName>
    <definedName name="_12__123Graph_BCHART_1" hidden="1">[3]Basics!$C$10:$C$110</definedName>
    <definedName name="_12__123Graph_BCHART_2" localSheetId="0" hidden="1">[11]Basics!$C$10:$C$110</definedName>
    <definedName name="_12__123Graph_BCHART_2" hidden="1">[3]Basics!$C$10:$C$110</definedName>
    <definedName name="_12__123Graph_CCHART_1" localSheetId="0" hidden="1">[11]Basics!$D$10:$D$50</definedName>
    <definedName name="_12__123Graph_CCHART_1" hidden="1">[3]Basics!$D$10:$D$50</definedName>
    <definedName name="_12__123Graph_CCHART_2" localSheetId="0" hidden="1">[11]Basics!$D$10:$D$50</definedName>
    <definedName name="_12__123Graph_CCHART_2" hidden="1">[3]Basics!$D$10:$D$50</definedName>
    <definedName name="_12__123Graph_ECHART_1" localSheetId="0" hidden="1">[11]Basics!$F$10:$F$50</definedName>
    <definedName name="_12__123Graph_ECHART_1" hidden="1">[3]Basics!$F$10:$F$50</definedName>
    <definedName name="_12__123Graph_ECHART_2" localSheetId="0" hidden="1">[11]Basics!$F$10:$F$50</definedName>
    <definedName name="_12__123Graph_ECHART_2" hidden="1">[3]Basics!$F$10:$F$50</definedName>
    <definedName name="_12_123Grap" localSheetId="2" hidden="1">[2]LANSING!#REF!</definedName>
    <definedName name="_12_123Grap" hidden="1">[2]LANSING!#REF!</definedName>
    <definedName name="_13__123Graph_ACHART_1" localSheetId="0" hidden="1">[11]Basics!$B$10:$B$110</definedName>
    <definedName name="_13__123Graph_ACHART_1" hidden="1">[3]Basics!$B$10:$B$110</definedName>
    <definedName name="_13__123Graph_BCHART_1" localSheetId="0" hidden="1">[11]Basics!$C$10:$C$110</definedName>
    <definedName name="_13__123Graph_BCHART_1" hidden="1">[3]Basics!$C$10:$C$110</definedName>
    <definedName name="_13__123Graph_BCHART_2" localSheetId="0" hidden="1">[11]Basics!$C$10:$C$110</definedName>
    <definedName name="_13__123Graph_BCHART_2" hidden="1">[3]Basics!$C$10:$C$110</definedName>
    <definedName name="_13__123Graph_CCHART_1" localSheetId="0" hidden="1">[11]Basics!$D$10:$D$50</definedName>
    <definedName name="_13__123Graph_CCHART_1" hidden="1">[3]Basics!$D$10:$D$50</definedName>
    <definedName name="_13__123Graph_CCHART_2" localSheetId="0" hidden="1">[11]Basics!$D$10:$D$50</definedName>
    <definedName name="_13__123Graph_CCHART_2" hidden="1">[3]Basics!$D$10:$D$50</definedName>
    <definedName name="_13__123Graph_DCHART_1" localSheetId="0" hidden="1">[11]Basics!$E$10:$E$110</definedName>
    <definedName name="_13__123Graph_DCHART_1" hidden="1">[3]Basics!$E$10:$E$110</definedName>
    <definedName name="_13__123Graph_ECHART_2" localSheetId="0" hidden="1">[11]Basics!$F$10:$F$50</definedName>
    <definedName name="_13__123Graph_ECHART_2" hidden="1">[3]Basics!$F$10:$F$50</definedName>
    <definedName name="_13__123Graph_FCHART_1" localSheetId="0" hidden="1">[11]Basics!$G$10:$G$110</definedName>
    <definedName name="_13__123Graph_FCHART_1" hidden="1">[3]Basics!$G$10:$G$110</definedName>
    <definedName name="_13_123Grap" localSheetId="2" hidden="1">[2]LANSING!#REF!</definedName>
    <definedName name="_13_123Grap" hidden="1">[2]LANSING!#REF!</definedName>
    <definedName name="_14__123Graph_ACHART_1" localSheetId="0" hidden="1">[11]Basics!$B$10:$B$110</definedName>
    <definedName name="_14__123Graph_ACHART_1" hidden="1">[3]Basics!$B$10:$B$110</definedName>
    <definedName name="_14__123Graph_ACHART_2" localSheetId="0" hidden="1">[11]Basics!$B$10:$B$110</definedName>
    <definedName name="_14__123Graph_ACHART_2" hidden="1">[3]Basics!$B$10:$B$110</definedName>
    <definedName name="_14__123Graph_BCHART_2" localSheetId="0" hidden="1">[11]Basics!$C$10:$C$110</definedName>
    <definedName name="_14__123Graph_BCHART_2" hidden="1">[3]Basics!$C$10:$C$110</definedName>
    <definedName name="_14__123Graph_CCHART_1" localSheetId="0" hidden="1">[11]Basics!$D$10:$D$50</definedName>
    <definedName name="_14__123Graph_CCHART_1" hidden="1">[3]Basics!$D$10:$D$50</definedName>
    <definedName name="_14__123Graph_CCHART_2" localSheetId="0" hidden="1">[11]Basics!$D$10:$D$50</definedName>
    <definedName name="_14__123Graph_CCHART_2" hidden="1">[3]Basics!$D$10:$D$50</definedName>
    <definedName name="_14__123Graph_DCHART_1" localSheetId="0" hidden="1">[11]Basics!$E$10:$E$110</definedName>
    <definedName name="_14__123Graph_DCHART_1" hidden="1">[3]Basics!$E$10:$E$110</definedName>
    <definedName name="_14__123Graph_DCHART_2" localSheetId="0" hidden="1">[11]Basics!$E$10:$E$110</definedName>
    <definedName name="_14__123Graph_DCHART_2" hidden="1">[3]Basics!$E$10:$E$110</definedName>
    <definedName name="_14__123Graph_FCHART_1" localSheetId="0" hidden="1">[11]Basics!$G$10:$G$110</definedName>
    <definedName name="_14__123Graph_FCHART_1" hidden="1">[3]Basics!$G$10:$G$110</definedName>
    <definedName name="_14__123Graph_FCHART_2" localSheetId="0" hidden="1">[11]Basics!$G$10:$G$110</definedName>
    <definedName name="_14__123Graph_FCHART_2" hidden="1">[3]Basics!$G$10:$G$110</definedName>
    <definedName name="_15__123Graph_ACHART_2" localSheetId="0" hidden="1">[11]Basics!$B$10:$B$110</definedName>
    <definedName name="_15__123Graph_ACHART_2" hidden="1">[3]Basics!$B$10:$B$110</definedName>
    <definedName name="_15__123Graph_BCHART_1" localSheetId="0" hidden="1">[11]Basics!$C$10:$C$110</definedName>
    <definedName name="_15__123Graph_BCHART_1" hidden="1">[3]Basics!$C$10:$C$110</definedName>
    <definedName name="_15__123Graph_CCHART_1" localSheetId="0" hidden="1">[11]Basics!$D$10:$D$50</definedName>
    <definedName name="_15__123Graph_CCHART_1" hidden="1">[3]Basics!$D$10:$D$50</definedName>
    <definedName name="_15__123Graph_CCHART_2" localSheetId="0" hidden="1">[11]Basics!$D$10:$D$50</definedName>
    <definedName name="_15__123Graph_CCHART_2" hidden="1">[3]Basics!$D$10:$D$50</definedName>
    <definedName name="_15__123Graph_DCHART_1" localSheetId="0" hidden="1">[11]Basics!$E$10:$E$110</definedName>
    <definedName name="_15__123Graph_DCHART_1" hidden="1">[3]Basics!$E$10:$E$110</definedName>
    <definedName name="_15__123Graph_DCHART_2" localSheetId="0" hidden="1">[11]Basics!$E$10:$E$110</definedName>
    <definedName name="_15__123Graph_DCHART_2" hidden="1">[3]Basics!$E$10:$E$110</definedName>
    <definedName name="_15__123Graph_ECHART_1" localSheetId="0" hidden="1">[11]Basics!$F$10:$F$50</definedName>
    <definedName name="_15__123Graph_ECHART_1" hidden="1">[3]Basics!$F$10:$F$50</definedName>
    <definedName name="_15__123Graph_FCHART_2" localSheetId="0" hidden="1">[11]Basics!$G$10:$G$110</definedName>
    <definedName name="_15__123Graph_FCHART_2" hidden="1">[3]Basics!$G$10:$G$110</definedName>
    <definedName name="_15__123Graph_XCHART_1" localSheetId="0" hidden="1">[11]Basics!$A$10:$A$110</definedName>
    <definedName name="_15__123Graph_XCHART_1" hidden="1">[3]Basics!$A$10:$A$110</definedName>
    <definedName name="_16__123Graph_BCHART_1" localSheetId="0" hidden="1">[11]Basics!$C$10:$C$110</definedName>
    <definedName name="_16__123Graph_BCHART_1" hidden="1">[3]Basics!$C$10:$C$110</definedName>
    <definedName name="_16__123Graph_BCHART_2" localSheetId="0" hidden="1">[11]Basics!$C$10:$C$110</definedName>
    <definedName name="_16__123Graph_BCHART_2" hidden="1">[3]Basics!$C$10:$C$110</definedName>
    <definedName name="_16__123Graph_CCHART_2" localSheetId="0" hidden="1">[11]Basics!$D$10:$D$50</definedName>
    <definedName name="_16__123Graph_CCHART_2" hidden="1">[3]Basics!$D$10:$D$50</definedName>
    <definedName name="_16__123Graph_DCHART_1" localSheetId="0" hidden="1">[11]Basics!$E$10:$E$110</definedName>
    <definedName name="_16__123Graph_DCHART_1" hidden="1">[3]Basics!$E$10:$E$110</definedName>
    <definedName name="_16__123Graph_DCHART_2" localSheetId="0" hidden="1">[11]Basics!$E$10:$E$110</definedName>
    <definedName name="_16__123Graph_DCHART_2" hidden="1">[3]Basics!$E$10:$E$110</definedName>
    <definedName name="_16__123Graph_ECHART_1" localSheetId="0" hidden="1">[11]Basics!$F$10:$F$50</definedName>
    <definedName name="_16__123Graph_ECHART_1" hidden="1">[3]Basics!$F$10:$F$50</definedName>
    <definedName name="_16__123Graph_ECHART_2" localSheetId="0" hidden="1">[11]Basics!$F$10:$F$50</definedName>
    <definedName name="_16__123Graph_ECHART_2" hidden="1">[3]Basics!$F$10:$F$50</definedName>
    <definedName name="_16__123Graph_XCHART_1" localSheetId="0" hidden="1">[11]Basics!$A$10:$A$110</definedName>
    <definedName name="_16__123Graph_XCHART_1" hidden="1">[3]Basics!$A$10:$A$110</definedName>
    <definedName name="_16__123Graph_XCHART_2" localSheetId="0" hidden="1">[11]Basics!$A$10:$A$110</definedName>
    <definedName name="_16__123Graph_XCHART_2" hidden="1">[3]Basics!$A$10:$A$110</definedName>
    <definedName name="_17__123Graph_BCHART_2" localSheetId="0" hidden="1">[11]Basics!$C$10:$C$110</definedName>
    <definedName name="_17__123Graph_BCHART_2" hidden="1">[3]Basics!$C$10:$C$110</definedName>
    <definedName name="_17__123Graph_CCHART_1" localSheetId="0" hidden="1">[11]Basics!$D$10:$D$50</definedName>
    <definedName name="_17__123Graph_CCHART_1" hidden="1">[3]Basics!$D$10:$D$50</definedName>
    <definedName name="_17__123Graph_DCHART_1" localSheetId="0" hidden="1">[11]Basics!$E$10:$E$110</definedName>
    <definedName name="_17__123Graph_DCHART_1" hidden="1">[3]Basics!$E$10:$E$110</definedName>
    <definedName name="_17__123Graph_DCHART_2" localSheetId="0" hidden="1">[11]Basics!$E$10:$E$110</definedName>
    <definedName name="_17__123Graph_DCHART_2" hidden="1">[3]Basics!$E$10:$E$110</definedName>
    <definedName name="_17__123Graph_ECHART_1" localSheetId="0" hidden="1">[11]Basics!$F$10:$F$50</definedName>
    <definedName name="_17__123Graph_ECHART_1" hidden="1">[3]Basics!$F$10:$F$50</definedName>
    <definedName name="_17__123Graph_ECHART_2" localSheetId="0" hidden="1">[11]Basics!$F$10:$F$50</definedName>
    <definedName name="_17__123Graph_ECHART_2" hidden="1">[3]Basics!$F$10:$F$50</definedName>
    <definedName name="_17__123Graph_FCHART_1" localSheetId="0" hidden="1">[11]Basics!$G$10:$G$110</definedName>
    <definedName name="_17__123Graph_FCHART_1" hidden="1">[3]Basics!$G$10:$G$110</definedName>
    <definedName name="_17__123Graph_XCHART_2" localSheetId="0" hidden="1">[11]Basics!$A$10:$A$110</definedName>
    <definedName name="_17__123Graph_XCHART_2" hidden="1">[3]Basics!$A$10:$A$110</definedName>
    <definedName name="_17_0__123Grap" localSheetId="2" hidden="1">[2]LANSING!#REF!</definedName>
    <definedName name="_17_0__123Grap" hidden="1">[2]LANSING!#REF!</definedName>
    <definedName name="_17_123Grap" localSheetId="2" hidden="1">[2]LANSING!#REF!</definedName>
    <definedName name="_17_123Grap" hidden="1">[2]LANSING!#REF!</definedName>
    <definedName name="_18__123Graph_ACHART_1" localSheetId="0" hidden="1">[11]Basics!$B$10:$B$110</definedName>
    <definedName name="_18__123Graph_ACHART_1" hidden="1">[3]Basics!$B$10:$B$110</definedName>
    <definedName name="_18__123Graph_CCHART_1" localSheetId="0" hidden="1">[11]Basics!$D$10:$D$50</definedName>
    <definedName name="_18__123Graph_CCHART_1" hidden="1">[3]Basics!$D$10:$D$50</definedName>
    <definedName name="_18__123Graph_CCHART_2" localSheetId="0" hidden="1">[11]Basics!$D$10:$D$50</definedName>
    <definedName name="_18__123Graph_CCHART_2" hidden="1">[3]Basics!$D$10:$D$50</definedName>
    <definedName name="_18__123Graph_DCHART_2" localSheetId="0" hidden="1">[11]Basics!$E$10:$E$110</definedName>
    <definedName name="_18__123Graph_DCHART_2" hidden="1">[3]Basics!$E$10:$E$110</definedName>
    <definedName name="_18__123Graph_ECHART_1" localSheetId="0" hidden="1">[11]Basics!$F$10:$F$50</definedName>
    <definedName name="_18__123Graph_ECHART_1" hidden="1">[3]Basics!$F$10:$F$50</definedName>
    <definedName name="_18__123Graph_ECHART_2" localSheetId="0" hidden="1">[11]Basics!$F$10:$F$50</definedName>
    <definedName name="_18__123Graph_ECHART_2" hidden="1">[3]Basics!$F$10:$F$50</definedName>
    <definedName name="_18__123Graph_FCHART_1" localSheetId="0" hidden="1">[11]Basics!$G$10:$G$110</definedName>
    <definedName name="_18__123Graph_FCHART_1" hidden="1">[3]Basics!$G$10:$G$110</definedName>
    <definedName name="_18__123Graph_FCHART_2" localSheetId="0" hidden="1">[11]Basics!$G$10:$G$110</definedName>
    <definedName name="_18__123Graph_FCHART_2" hidden="1">[3]Basics!$G$10:$G$110</definedName>
    <definedName name="_18_0__123Grap" localSheetId="2" hidden="1">[2]LANSING!#REF!</definedName>
    <definedName name="_18_0__123Grap" hidden="1">[2]LANSING!#REF!</definedName>
    <definedName name="_18_123Grap" localSheetId="2" hidden="1">[2]LANSING!#REF!</definedName>
    <definedName name="_18_123Grap" hidden="1">[2]LANSING!#REF!</definedName>
    <definedName name="_19__123Graph_ACHART_1" localSheetId="0" hidden="1">[11]Basics!$B$10:$B$110</definedName>
    <definedName name="_19__123Graph_ACHART_1" hidden="1">[3]Basics!$B$10:$B$110</definedName>
    <definedName name="_19__123Graph_ACHART_2" localSheetId="0" hidden="1">[11]Basics!$B$10:$B$110</definedName>
    <definedName name="_19__123Graph_ACHART_2" hidden="1">[3]Basics!$B$10:$B$110</definedName>
    <definedName name="_19__123Graph_CCHART_2" localSheetId="0" hidden="1">[11]Basics!$D$10:$D$50</definedName>
    <definedName name="_19__123Graph_CCHART_2" hidden="1">[3]Basics!$D$10:$D$50</definedName>
    <definedName name="_19__123Graph_DCHART_1" localSheetId="0" hidden="1">[11]Basics!$E$10:$E$110</definedName>
    <definedName name="_19__123Graph_DCHART_1" hidden="1">[3]Basics!$E$10:$E$110</definedName>
    <definedName name="_19__123Graph_ECHART_1" localSheetId="0" hidden="1">[11]Basics!$F$10:$F$50</definedName>
    <definedName name="_19__123Graph_ECHART_1" hidden="1">[3]Basics!$F$10:$F$50</definedName>
    <definedName name="_19__123Graph_ECHART_2" localSheetId="0" hidden="1">[11]Basics!$F$10:$F$50</definedName>
    <definedName name="_19__123Graph_ECHART_2" hidden="1">[3]Basics!$F$10:$F$50</definedName>
    <definedName name="_19__123Graph_FCHART_1" localSheetId="0" hidden="1">[11]Basics!$G$10:$G$110</definedName>
    <definedName name="_19__123Graph_FCHART_1" hidden="1">[3]Basics!$G$10:$G$110</definedName>
    <definedName name="_19__123Graph_FCHART_2" localSheetId="0" hidden="1">[11]Basics!$G$10:$G$110</definedName>
    <definedName name="_19__123Graph_FCHART_2" hidden="1">[3]Basics!$G$10:$G$110</definedName>
    <definedName name="_19__123Graph_XCHART_1" localSheetId="0" hidden="1">[11]Basics!$A$10:$A$110</definedName>
    <definedName name="_19__123Graph_XCHART_1" hidden="1">[3]Basics!$A$10:$A$110</definedName>
    <definedName name="_2_123Grap" localSheetId="2" hidden="1">[2]LANSING!#REF!</definedName>
    <definedName name="_2_123Grap" hidden="1">[2]LANSING!#REF!</definedName>
    <definedName name="_20__123Graph_AChart_1A" hidden="1">[4]A!$C$6:$C$61</definedName>
    <definedName name="_20__123Graph_ACHART_2" localSheetId="0" hidden="1">[11]Basics!$B$10:$B$110</definedName>
    <definedName name="_20__123Graph_ACHART_2" hidden="1">[3]Basics!$B$10:$B$110</definedName>
    <definedName name="_20__123Graph_BCHART_1" localSheetId="0" hidden="1">[11]Basics!$C$10:$C$110</definedName>
    <definedName name="_20__123Graph_BCHART_1" hidden="1">[3]Basics!$C$10:$C$110</definedName>
    <definedName name="_20__123Graph_DCHART_1" localSheetId="0" hidden="1">[11]Basics!$E$10:$E$110</definedName>
    <definedName name="_20__123Graph_DCHART_1" hidden="1">[3]Basics!$E$10:$E$110</definedName>
    <definedName name="_20__123Graph_DCHART_2" localSheetId="0" hidden="1">[11]Basics!$E$10:$E$110</definedName>
    <definedName name="_20__123Graph_DCHART_2" hidden="1">[3]Basics!$E$10:$E$110</definedName>
    <definedName name="_20__123Graph_ECHART_2" localSheetId="0" hidden="1">[11]Basics!$F$10:$F$50</definedName>
    <definedName name="_20__123Graph_ECHART_2" hidden="1">[3]Basics!$F$10:$F$50</definedName>
    <definedName name="_20__123Graph_FCHART_1" localSheetId="0" hidden="1">[11]Basics!$G$10:$G$110</definedName>
    <definedName name="_20__123Graph_FCHART_1" hidden="1">[3]Basics!$G$10:$G$110</definedName>
    <definedName name="_20__123Graph_FCHART_2" localSheetId="0" hidden="1">[11]Basics!$G$10:$G$110</definedName>
    <definedName name="_20__123Graph_FCHART_2" hidden="1">[3]Basics!$G$10:$G$110</definedName>
    <definedName name="_20__123Graph_XCHART_1" localSheetId="0" hidden="1">[11]Basics!$A$10:$A$110</definedName>
    <definedName name="_20__123Graph_XCHART_1" hidden="1">[3]Basics!$A$10:$A$110</definedName>
    <definedName name="_20__123Graph_XCHART_2" localSheetId="0" hidden="1">[11]Basics!$A$10:$A$110</definedName>
    <definedName name="_20__123Graph_XCHART_2" hidden="1">[3]Basics!$A$10:$A$110</definedName>
    <definedName name="_20_0__123Grap" localSheetId="2" hidden="1">[2]LANSING!#REF!</definedName>
    <definedName name="_20_0__123Grap" hidden="1">[2]LANSING!#REF!</definedName>
    <definedName name="_20_123Grap" localSheetId="2" hidden="1">[2]LANSING!#REF!</definedName>
    <definedName name="_20_123Grap" hidden="1">[2]LANSING!#REF!</definedName>
    <definedName name="_21__123Graph_ACHART_1" localSheetId="0" hidden="1">[11]Basics!$B$10:$B$110</definedName>
    <definedName name="_21__123Graph_ACHART_1" hidden="1">[3]Basics!$B$10:$B$110</definedName>
    <definedName name="_21__123Graph_ACHART_2" localSheetId="0" hidden="1">[11]Basics!$B$10:$B$110</definedName>
    <definedName name="_21__123Graph_ACHART_2" hidden="1">[3]Basics!$B$10:$B$110</definedName>
    <definedName name="_21__123Graph_BCHART_1" localSheetId="0" hidden="1">[11]Basics!$C$10:$C$110</definedName>
    <definedName name="_21__123Graph_BCHART_1" hidden="1">[3]Basics!$C$10:$C$110</definedName>
    <definedName name="_21__123Graph_BCHART_2" localSheetId="0" hidden="1">[11]Basics!$C$10:$C$110</definedName>
    <definedName name="_21__123Graph_BCHART_2" hidden="1">[3]Basics!$C$10:$C$110</definedName>
    <definedName name="_21__123Graph_DCHART_2" localSheetId="0" hidden="1">[11]Basics!$E$10:$E$110</definedName>
    <definedName name="_21__123Graph_DCHART_2" hidden="1">[3]Basics!$E$10:$E$110</definedName>
    <definedName name="_21__123Graph_ECHART_1" localSheetId="0" hidden="1">[11]Basics!$F$10:$F$50</definedName>
    <definedName name="_21__123Graph_ECHART_1" hidden="1">[3]Basics!$F$10:$F$50</definedName>
    <definedName name="_21__123Graph_FCHART_1" localSheetId="0" hidden="1">[11]Basics!$G$10:$G$110</definedName>
    <definedName name="_21__123Graph_FCHART_1" hidden="1">[3]Basics!$G$10:$G$110</definedName>
    <definedName name="_21__123Graph_FCHART_2" localSheetId="0" hidden="1">[11]Basics!$G$10:$G$110</definedName>
    <definedName name="_21__123Graph_FCHART_2" hidden="1">[3]Basics!$G$10:$G$110</definedName>
    <definedName name="_21__123Graph_XCHART_1" localSheetId="0" hidden="1">[11]Basics!$A$10:$A$110</definedName>
    <definedName name="_21__123Graph_XCHART_1" hidden="1">[3]Basics!$A$10:$A$110</definedName>
    <definedName name="_21__123Graph_XCHART_2" localSheetId="0" hidden="1">[11]Basics!$A$10:$A$110</definedName>
    <definedName name="_21__123Graph_XCHART_2" hidden="1">[3]Basics!$A$10:$A$110</definedName>
    <definedName name="_21_123Grap" localSheetId="2" hidden="1">[5]LANSING!#REF!</definedName>
    <definedName name="_21_123Grap" hidden="1">[5]LANSING!#REF!</definedName>
    <definedName name="_22__123Graph_ACHART_1" localSheetId="0" hidden="1">[11]Basics!$B$10:$B$110</definedName>
    <definedName name="_22__123Graph_ACHART_1" hidden="1">[3]Basics!$B$10:$B$110</definedName>
    <definedName name="_22__123Graph_ACHART_2" localSheetId="0" hidden="1">[11]Basics!$B$10:$B$110</definedName>
    <definedName name="_22__123Graph_ACHART_2" hidden="1">[3]Basics!$B$10:$B$110</definedName>
    <definedName name="_22__123Graph_AChart_2B" hidden="1">'[4]STACKING 6.07'!$D$10:$D$68</definedName>
    <definedName name="_22__123Graph_BCHART_2" localSheetId="0" hidden="1">[11]Basics!$C$10:$C$110</definedName>
    <definedName name="_22__123Graph_BCHART_2" hidden="1">[3]Basics!$C$10:$C$110</definedName>
    <definedName name="_22__123Graph_CCHART_1" localSheetId="0" hidden="1">[11]Basics!$D$10:$D$50</definedName>
    <definedName name="_22__123Graph_CCHART_1" hidden="1">[3]Basics!$D$10:$D$50</definedName>
    <definedName name="_22__123Graph_ECHART_1" localSheetId="0" hidden="1">[11]Basics!$F$10:$F$50</definedName>
    <definedName name="_22__123Graph_ECHART_1" hidden="1">[3]Basics!$F$10:$F$50</definedName>
    <definedName name="_22__123Graph_ECHART_2" localSheetId="0" hidden="1">[11]Basics!$F$10:$F$50</definedName>
    <definedName name="_22__123Graph_ECHART_2" hidden="1">[3]Basics!$F$10:$F$50</definedName>
    <definedName name="_22__123Graph_FCHART_2" localSheetId="0" hidden="1">[11]Basics!$G$10:$G$110</definedName>
    <definedName name="_22__123Graph_FCHART_2" hidden="1">[3]Basics!$G$10:$G$110</definedName>
    <definedName name="_22__123Graph_XCHART_1" localSheetId="0" hidden="1">[11]Basics!$A$10:$A$110</definedName>
    <definedName name="_22__123Graph_XCHART_1" hidden="1">[3]Basics!$A$10:$A$110</definedName>
    <definedName name="_22__123Graph_XCHART_2" localSheetId="0" hidden="1">[11]Basics!$A$10:$A$110</definedName>
    <definedName name="_22__123Graph_XCHART_2" hidden="1">[3]Basics!$A$10:$A$110</definedName>
    <definedName name="_23__123Graph_ACHART_2" localSheetId="0" hidden="1">[11]Basics!$B$10:$B$110</definedName>
    <definedName name="_23__123Graph_ACHART_2" hidden="1">[3]Basics!$B$10:$B$110</definedName>
    <definedName name="_23__123Graph_AChart_4C" hidden="1">'[4]Abatement '!$D$10:$D$66</definedName>
    <definedName name="_23__123Graph_BCHART_1" localSheetId="0" hidden="1">[11]Basics!$C$10:$C$110</definedName>
    <definedName name="_23__123Graph_BCHART_1" hidden="1">[3]Basics!$C$10:$C$110</definedName>
    <definedName name="_23__123Graph_CCHART_1" localSheetId="0" hidden="1">[11]Basics!$D$10:$D$50</definedName>
    <definedName name="_23__123Graph_CCHART_1" hidden="1">[3]Basics!$D$10:$D$50</definedName>
    <definedName name="_23__123Graph_CCHART_2" localSheetId="0" hidden="1">[11]Basics!$D$10:$D$50</definedName>
    <definedName name="_23__123Graph_CCHART_2" hidden="1">[3]Basics!$D$10:$D$50</definedName>
    <definedName name="_23__123Graph_ECHART_2" localSheetId="0" hidden="1">[11]Basics!$F$10:$F$50</definedName>
    <definedName name="_23__123Graph_ECHART_2" hidden="1">[3]Basics!$F$10:$F$50</definedName>
    <definedName name="_23__123Graph_FCHART_1" localSheetId="0" hidden="1">[11]Basics!$G$10:$G$110</definedName>
    <definedName name="_23__123Graph_FCHART_1" hidden="1">[3]Basics!$G$10:$G$110</definedName>
    <definedName name="_23__123Graph_XCHART_1" localSheetId="0" hidden="1">[11]Basics!$A$10:$A$110</definedName>
    <definedName name="_23__123Graph_XCHART_1" hidden="1">[3]Basics!$A$10:$A$110</definedName>
    <definedName name="_23__123Graph_XCHART_2" localSheetId="0" hidden="1">[11]Basics!$A$10:$A$110</definedName>
    <definedName name="_23__123Graph_XCHART_2" hidden="1">[3]Basics!$A$10:$A$110</definedName>
    <definedName name="_23_123Grap" localSheetId="2" hidden="1">[5]LANSING!#REF!</definedName>
    <definedName name="_23_123Grap" hidden="1">[5]LANSING!#REF!</definedName>
    <definedName name="_24__123Graph_ACHART_1" localSheetId="0" hidden="1">[11]Basics!$B$10:$B$110</definedName>
    <definedName name="_24__123Graph_ACHART_1" hidden="1">[3]Basics!$B$10:$B$110</definedName>
    <definedName name="_24__123Graph_AChart_5D" hidden="1">'[4]Fire Alarm '!$D$10:$D$66</definedName>
    <definedName name="_24__123Graph_BCHART_1" localSheetId="0" hidden="1">[11]Basics!$C$10:$C$110</definedName>
    <definedName name="_24__123Graph_BCHART_1" hidden="1">[3]Basics!$C$10:$C$110</definedName>
    <definedName name="_24__123Graph_BCHART_2" localSheetId="0" hidden="1">[11]Basics!$C$10:$C$110</definedName>
    <definedName name="_24__123Graph_BCHART_2" hidden="1">[3]Basics!$C$10:$C$110</definedName>
    <definedName name="_24__123Graph_CCHART_2" localSheetId="0" hidden="1">[11]Basics!$D$10:$D$50</definedName>
    <definedName name="_24__123Graph_CCHART_2" hidden="1">[3]Basics!$D$10:$D$50</definedName>
    <definedName name="_24__123Graph_DCHART_1" localSheetId="0" hidden="1">[11]Basics!$E$10:$E$110</definedName>
    <definedName name="_24__123Graph_DCHART_1" hidden="1">[3]Basics!$E$10:$E$110</definedName>
    <definedName name="_24__123Graph_FCHART_1" localSheetId="0" hidden="1">[11]Basics!$G$10:$G$110</definedName>
    <definedName name="_24__123Graph_FCHART_1" hidden="1">[3]Basics!$G$10:$G$110</definedName>
    <definedName name="_24__123Graph_FCHART_2" localSheetId="0" hidden="1">[11]Basics!$G$10:$G$110</definedName>
    <definedName name="_24__123Graph_FCHART_2" hidden="1">[3]Basics!$G$10:$G$110</definedName>
    <definedName name="_24__123Graph_XCHART_2" localSheetId="0" hidden="1">[11]Basics!$A$10:$A$110</definedName>
    <definedName name="_24__123Graph_XCHART_2" hidden="1">[3]Basics!$A$10:$A$110</definedName>
    <definedName name="_24_0__123Grap" localSheetId="2" hidden="1">[2]LANSING!#REF!</definedName>
    <definedName name="_24_0__123Grap" hidden="1">[2]LANSING!#REF!</definedName>
    <definedName name="_24_123Grap" localSheetId="2" hidden="1">[2]LANSING!#REF!</definedName>
    <definedName name="_24_123Grap" hidden="1">[2]LANSING!#REF!</definedName>
    <definedName name="_25__123Graph_ACHART_1" localSheetId="0" hidden="1">[11]Basics!$B$10:$B$110</definedName>
    <definedName name="_25__123Graph_ACHART_1" hidden="1">[3]Basics!$B$10:$B$110</definedName>
    <definedName name="_25__123Graph_ACHART_2" localSheetId="0" hidden="1">[11]Basics!$B$10:$B$110</definedName>
    <definedName name="_25__123Graph_ACHART_2" hidden="1">[3]Basics!$B$10:$B$110</definedName>
    <definedName name="_25__123Graph_BCHART_1" localSheetId="0" hidden="1">[11]Basics!$C$10:$C$110</definedName>
    <definedName name="_25__123Graph_BCHART_1" hidden="1">[3]Basics!$C$10:$C$110</definedName>
    <definedName name="_25__123Graph_BCHART_2" localSheetId="0" hidden="1">[11]Basics!$C$10:$C$110</definedName>
    <definedName name="_25__123Graph_BCHART_2" hidden="1">[3]Basics!$C$10:$C$110</definedName>
    <definedName name="_25__123Graph_CCHART_1" localSheetId="0" hidden="1">[11]Basics!$D$10:$D$50</definedName>
    <definedName name="_25__123Graph_CCHART_1" hidden="1">[3]Basics!$D$10:$D$50</definedName>
    <definedName name="_25__123Graph_DCHART_1" localSheetId="0" hidden="1">[11]Basics!$E$10:$E$110</definedName>
    <definedName name="_25__123Graph_DCHART_1" hidden="1">[3]Basics!$E$10:$E$110</definedName>
    <definedName name="_25__123Graph_DCHART_2" localSheetId="0" hidden="1">[11]Basics!$E$10:$E$110</definedName>
    <definedName name="_25__123Graph_DCHART_2" hidden="1">[3]Basics!$E$10:$E$110</definedName>
    <definedName name="_25__123Graph_FCHART_2" localSheetId="0" hidden="1">[11]Basics!$G$10:$G$110</definedName>
    <definedName name="_25__123Graph_FCHART_2" hidden="1">[3]Basics!$G$10:$G$110</definedName>
    <definedName name="_25__123Graph_XCHART_1" localSheetId="0" hidden="1">[11]Basics!$A$10:$A$110</definedName>
    <definedName name="_25__123Graph_XCHART_1" hidden="1">[3]Basics!$A$10:$A$110</definedName>
    <definedName name="_25_0__123Grap" localSheetId="2" hidden="1">[2]LANSING!#REF!</definedName>
    <definedName name="_25_0__123Grap" hidden="1">[2]LANSING!#REF!</definedName>
    <definedName name="_26__123Graph_ACHART_2" localSheetId="0" hidden="1">[11]Basics!$B$10:$B$110</definedName>
    <definedName name="_26__123Graph_ACHART_2" hidden="1">[3]Basics!$B$10:$B$110</definedName>
    <definedName name="_26__123Graph_BCHART_1" localSheetId="0" hidden="1">[11]Basics!$C$10:$C$110</definedName>
    <definedName name="_26__123Graph_BCHART_1" hidden="1">[3]Basics!$C$10:$C$110</definedName>
    <definedName name="_26__123Graph_BChart_1A" hidden="1">[4]A!$D$6:$D$61</definedName>
    <definedName name="_26__123Graph_CCHART_1" localSheetId="0" hidden="1">[11]Basics!$D$10:$D$50</definedName>
    <definedName name="_26__123Graph_CCHART_1" hidden="1">[3]Basics!$D$10:$D$50</definedName>
    <definedName name="_26__123Graph_CCHART_2" localSheetId="0" hidden="1">[11]Basics!$D$10:$D$50</definedName>
    <definedName name="_26__123Graph_CCHART_2" hidden="1">[3]Basics!$D$10:$D$50</definedName>
    <definedName name="_26__123Graph_DCHART_2" localSheetId="0" hidden="1">[11]Basics!$E$10:$E$110</definedName>
    <definedName name="_26__123Graph_DCHART_2" hidden="1">[3]Basics!$E$10:$E$110</definedName>
    <definedName name="_26__123Graph_ECHART_1" localSheetId="0" hidden="1">[11]Basics!$F$10:$F$50</definedName>
    <definedName name="_26__123Graph_ECHART_1" hidden="1">[3]Basics!$F$10:$F$50</definedName>
    <definedName name="_26__123Graph_XCHART_1" localSheetId="0" hidden="1">[11]Basics!$A$10:$A$110</definedName>
    <definedName name="_26__123Graph_XCHART_1" hidden="1">[3]Basics!$A$10:$A$110</definedName>
    <definedName name="_26__123Graph_XCHART_2" localSheetId="0" hidden="1">[11]Basics!$A$10:$A$110</definedName>
    <definedName name="_26__123Graph_XCHART_2" hidden="1">[3]Basics!$A$10:$A$110</definedName>
    <definedName name="_26_0__123Grap" localSheetId="2" hidden="1">[2]LANSING!#REF!</definedName>
    <definedName name="_26_0__123Grap" hidden="1">[2]LANSING!#REF!</definedName>
    <definedName name="_27__123Graph_BCHART_1" localSheetId="0" hidden="1">[11]Basics!$C$10:$C$110</definedName>
    <definedName name="_27__123Graph_BCHART_1" hidden="1">[3]Basics!$C$10:$C$110</definedName>
    <definedName name="_27__123Graph_BCHART_2" localSheetId="0" hidden="1">[11]Basics!$C$10:$C$110</definedName>
    <definedName name="_27__123Graph_BCHART_2" hidden="1">[3]Basics!$C$10:$C$110</definedName>
    <definedName name="_27__123Graph_CCHART_2" localSheetId="0" hidden="1">[11]Basics!$D$10:$D$50</definedName>
    <definedName name="_27__123Graph_CCHART_2" hidden="1">[3]Basics!$D$10:$D$50</definedName>
    <definedName name="_27__123Graph_DCHART_1" localSheetId="0" hidden="1">[11]Basics!$E$10:$E$110</definedName>
    <definedName name="_27__123Graph_DCHART_1" hidden="1">[3]Basics!$E$10:$E$110</definedName>
    <definedName name="_27__123Graph_ECHART_1" localSheetId="0" hidden="1">[11]Basics!$F$10:$F$50</definedName>
    <definedName name="_27__123Graph_ECHART_1" hidden="1">[3]Basics!$F$10:$F$50</definedName>
    <definedName name="_27__123Graph_ECHART_2" localSheetId="0" hidden="1">[11]Basics!$F$10:$F$50</definedName>
    <definedName name="_27__123Graph_ECHART_2" hidden="1">[3]Basics!$F$10:$F$50</definedName>
    <definedName name="_27__123Graph_XCHART_2" localSheetId="0" hidden="1">[11]Basics!$A$10:$A$110</definedName>
    <definedName name="_27__123Graph_XCHART_2" hidden="1">[3]Basics!$A$10:$A$110</definedName>
    <definedName name="_28__123Graph_BCHART_2" localSheetId="0" hidden="1">[11]Basics!$C$10:$C$110</definedName>
    <definedName name="_28__123Graph_BCHART_2" hidden="1">[3]Basics!$C$10:$C$110</definedName>
    <definedName name="_28__123Graph_BChart_2B" hidden="1">'[4]STACKING 6.07'!$G$10:$G$68</definedName>
    <definedName name="_28__123Graph_CCHART_1" localSheetId="0" hidden="1">[11]Basics!$D$10:$D$50</definedName>
    <definedName name="_28__123Graph_CCHART_1" hidden="1">[3]Basics!$D$10:$D$50</definedName>
    <definedName name="_28__123Graph_DCHART_1" localSheetId="0" hidden="1">[11]Basics!$E$10:$E$110</definedName>
    <definedName name="_28__123Graph_DCHART_1" hidden="1">[3]Basics!$E$10:$E$110</definedName>
    <definedName name="_28__123Graph_DCHART_2" localSheetId="0" hidden="1">[11]Basics!$E$10:$E$110</definedName>
    <definedName name="_28__123Graph_DCHART_2" hidden="1">[3]Basics!$E$10:$E$110</definedName>
    <definedName name="_28__123Graph_ECHART_2" localSheetId="0" hidden="1">[11]Basics!$F$10:$F$50</definedName>
    <definedName name="_28__123Graph_ECHART_2" hidden="1">[3]Basics!$F$10:$F$50</definedName>
    <definedName name="_28__123Graph_FCHART_1" localSheetId="0" hidden="1">[11]Basics!$G$10:$G$110</definedName>
    <definedName name="_28__123Graph_FCHART_1" hidden="1">[3]Basics!$G$10:$G$110</definedName>
    <definedName name="_28_0__123Grap" localSheetId="2" hidden="1">[2]LANSING!#REF!</definedName>
    <definedName name="_28_0__123Grap" hidden="1">[2]LANSING!#REF!</definedName>
    <definedName name="_29__123Graph_BChart_4C" hidden="1">'[4]Abatement '!$E$10:$E$66</definedName>
    <definedName name="_29__123Graph_CCHART_1" localSheetId="0" hidden="1">[11]Basics!$D$10:$D$50</definedName>
    <definedName name="_29__123Graph_CCHART_1" hidden="1">[3]Basics!$D$10:$D$50</definedName>
    <definedName name="_29__123Graph_CCHART_2" localSheetId="0" hidden="1">[11]Basics!$D$10:$D$50</definedName>
    <definedName name="_29__123Graph_CCHART_2" hidden="1">[3]Basics!$D$10:$D$50</definedName>
    <definedName name="_29__123Graph_DCHART_2" localSheetId="0" hidden="1">[11]Basics!$E$10:$E$110</definedName>
    <definedName name="_29__123Graph_DCHART_2" hidden="1">[3]Basics!$E$10:$E$110</definedName>
    <definedName name="_29__123Graph_ECHART_1" localSheetId="0" hidden="1">[11]Basics!$F$10:$F$50</definedName>
    <definedName name="_29__123Graph_ECHART_1" hidden="1">[3]Basics!$F$10:$F$50</definedName>
    <definedName name="_29__123Graph_FCHART_1" localSheetId="0" hidden="1">[11]Basics!$G$10:$G$110</definedName>
    <definedName name="_29__123Graph_FCHART_1" hidden="1">[3]Basics!$G$10:$G$110</definedName>
    <definedName name="_29__123Graph_FCHART_2" localSheetId="0" hidden="1">[11]Basics!$G$10:$G$110</definedName>
    <definedName name="_29__123Graph_FCHART_2" hidden="1">[3]Basics!$G$10:$G$110</definedName>
    <definedName name="_3__123Graph_ACHART_1" localSheetId="0" hidden="1">[11]Basics!$B$10:$B$110</definedName>
    <definedName name="_3__123Graph_ACHART_1" hidden="1">[3]Basics!$B$10:$B$110</definedName>
    <definedName name="_3_123Grap" localSheetId="2" hidden="1">[2]LANSING!#REF!</definedName>
    <definedName name="_3_123Grap" hidden="1">[2]LANSING!#REF!</definedName>
    <definedName name="_30__123Graph_BChart_5D" hidden="1">'[4]Fire Alarm '!$E$10:$E$66</definedName>
    <definedName name="_30__123Graph_CCHART_2" localSheetId="0" hidden="1">[11]Basics!$D$10:$D$50</definedName>
    <definedName name="_30__123Graph_CCHART_2" hidden="1">[3]Basics!$D$10:$D$50</definedName>
    <definedName name="_30__123Graph_DCHART_1" localSheetId="0" hidden="1">[11]Basics!$E$10:$E$110</definedName>
    <definedName name="_30__123Graph_DCHART_1" hidden="1">[3]Basics!$E$10:$E$110</definedName>
    <definedName name="_30__123Graph_ECHART_1" localSheetId="0" hidden="1">[11]Basics!$F$10:$F$50</definedName>
    <definedName name="_30__123Graph_ECHART_1" hidden="1">[3]Basics!$F$10:$F$50</definedName>
    <definedName name="_30__123Graph_ECHART_2" localSheetId="0" hidden="1">[11]Basics!$F$10:$F$50</definedName>
    <definedName name="_30__123Graph_ECHART_2" hidden="1">[3]Basics!$F$10:$F$50</definedName>
    <definedName name="_30__123Graph_FCHART_2" localSheetId="0" hidden="1">[11]Basics!$G$10:$G$110</definedName>
    <definedName name="_30__123Graph_FCHART_2" hidden="1">[3]Basics!$G$10:$G$110</definedName>
    <definedName name="_30__123Graph_XCHART_1" localSheetId="0" hidden="1">[11]Basics!$A$10:$A$110</definedName>
    <definedName name="_30__123Graph_XCHART_1" hidden="1">[3]Basics!$A$10:$A$110</definedName>
    <definedName name="_30_0__123Grap" localSheetId="2" hidden="1">[2]LANSING!#REF!</definedName>
    <definedName name="_30_0__123Grap" hidden="1">[2]LANSING!#REF!</definedName>
    <definedName name="_31__123Graph_CCHART_1" localSheetId="0" hidden="1">[11]Basics!$D$10:$D$50</definedName>
    <definedName name="_31__123Graph_CCHART_1" hidden="1">[3]Basics!$D$10:$D$50</definedName>
    <definedName name="_31__123Graph_DCHART_1" localSheetId="0" hidden="1">[11]Basics!$E$10:$E$110</definedName>
    <definedName name="_31__123Graph_DCHART_1" hidden="1">[3]Basics!$E$10:$E$110</definedName>
    <definedName name="_31__123Graph_DCHART_2" localSheetId="0" hidden="1">[11]Basics!$E$10:$E$110</definedName>
    <definedName name="_31__123Graph_DCHART_2" hidden="1">[3]Basics!$E$10:$E$110</definedName>
    <definedName name="_31__123Graph_ECHART_2" localSheetId="0" hidden="1">[11]Basics!$F$10:$F$50</definedName>
    <definedName name="_31__123Graph_ECHART_2" hidden="1">[3]Basics!$F$10:$F$50</definedName>
    <definedName name="_31__123Graph_FCHART_1" localSheetId="0" hidden="1">[11]Basics!$G$10:$G$110</definedName>
    <definedName name="_31__123Graph_FCHART_1" hidden="1">[3]Basics!$G$10:$G$110</definedName>
    <definedName name="_31__123Graph_XCHART_1" localSheetId="0" hidden="1">[11]Basics!$A$10:$A$110</definedName>
    <definedName name="_31__123Graph_XCHART_1" hidden="1">[3]Basics!$A$10:$A$110</definedName>
    <definedName name="_31__123Graph_XCHART_2" localSheetId="0" hidden="1">[11]Basics!$A$10:$A$110</definedName>
    <definedName name="_31__123Graph_XCHART_2" hidden="1">[3]Basics!$A$10:$A$110</definedName>
    <definedName name="_31_0__123Grap" localSheetId="2" hidden="1">[2]LANSING!#REF!</definedName>
    <definedName name="_31_0__123Grap" hidden="1">[2]LANSING!#REF!</definedName>
    <definedName name="_32__123Graph_CChart_1A" hidden="1">[4]A!$F$6:$F$61</definedName>
    <definedName name="_32__123Graph_DCHART_2" localSheetId="0" hidden="1">[11]Basics!$E$10:$E$110</definedName>
    <definedName name="_32__123Graph_DCHART_2" hidden="1">[3]Basics!$E$10:$E$110</definedName>
    <definedName name="_32__123Graph_ECHART_1" localSheetId="0" hidden="1">[11]Basics!$F$10:$F$50</definedName>
    <definedName name="_32__123Graph_ECHART_1" hidden="1">[3]Basics!$F$10:$F$50</definedName>
    <definedName name="_32__123Graph_FCHART_1" localSheetId="0" hidden="1">[11]Basics!$G$10:$G$110</definedName>
    <definedName name="_32__123Graph_FCHART_1" hidden="1">[3]Basics!$G$10:$G$110</definedName>
    <definedName name="_32__123Graph_FCHART_2" localSheetId="0" hidden="1">[11]Basics!$G$10:$G$110</definedName>
    <definedName name="_32__123Graph_FCHART_2" hidden="1">[3]Basics!$G$10:$G$110</definedName>
    <definedName name="_32__123Graph_XCHART_2" localSheetId="0" hidden="1">[11]Basics!$A$10:$A$110</definedName>
    <definedName name="_32__123Graph_XCHART_2" hidden="1">[3]Basics!$A$10:$A$110</definedName>
    <definedName name="_33__123Graph_CCHART_2" localSheetId="0" hidden="1">[11]Basics!$D$10:$D$50</definedName>
    <definedName name="_33__123Graph_CCHART_2" hidden="1">[3]Basics!$D$10:$D$50</definedName>
    <definedName name="_33__123Graph_ECHART_1" localSheetId="0" hidden="1">[11]Basics!$F$10:$F$50</definedName>
    <definedName name="_33__123Graph_ECHART_1" hidden="1">[3]Basics!$F$10:$F$50</definedName>
    <definedName name="_33__123Graph_ECHART_2" localSheetId="0" hidden="1">[11]Basics!$F$10:$F$50</definedName>
    <definedName name="_33__123Graph_ECHART_2" hidden="1">[3]Basics!$F$10:$F$50</definedName>
    <definedName name="_33__123Graph_FCHART_2" localSheetId="0" hidden="1">[11]Basics!$G$10:$G$110</definedName>
    <definedName name="_33__123Graph_FCHART_2" hidden="1">[3]Basics!$G$10:$G$110</definedName>
    <definedName name="_33__123Graph_XCHART_1" localSheetId="0" hidden="1">[11]Basics!$A$10:$A$110</definedName>
    <definedName name="_33__123Graph_XCHART_1" hidden="1">[3]Basics!$A$10:$A$110</definedName>
    <definedName name="_34__123Graph_CChart_2B" hidden="1">'[4]STACKING 6.07'!$K$10:$K$69</definedName>
    <definedName name="_34__123Graph_ECHART_2" localSheetId="0" hidden="1">[11]Basics!$F$10:$F$50</definedName>
    <definedName name="_34__123Graph_ECHART_2" hidden="1">[3]Basics!$F$10:$F$50</definedName>
    <definedName name="_34__123Graph_FCHART_1" localSheetId="0" hidden="1">[11]Basics!$G$10:$G$110</definedName>
    <definedName name="_34__123Graph_FCHART_1" hidden="1">[3]Basics!$G$10:$G$110</definedName>
    <definedName name="_34__123Graph_XCHART_1" localSheetId="0" hidden="1">[11]Basics!$A$10:$A$110</definedName>
    <definedName name="_34__123Graph_XCHART_1" hidden="1">[3]Basics!$A$10:$A$110</definedName>
    <definedName name="_34__123Graph_XCHART_2" localSheetId="0" hidden="1">[11]Basics!$A$10:$A$110</definedName>
    <definedName name="_34__123Graph_XCHART_2" hidden="1">[3]Basics!$A$10:$A$110</definedName>
    <definedName name="_35__123Graph_CChart_4C" hidden="1">'[4]Abatement '!$F$10:$F$66</definedName>
    <definedName name="_35__123Graph_FCHART_1" localSheetId="0" hidden="1">[11]Basics!$G$10:$G$110</definedName>
    <definedName name="_35__123Graph_FCHART_1" hidden="1">[3]Basics!$G$10:$G$110</definedName>
    <definedName name="_35__123Graph_FCHART_2" localSheetId="0" hidden="1">[11]Basics!$G$10:$G$110</definedName>
    <definedName name="_35__123Graph_FCHART_2" hidden="1">[3]Basics!$G$10:$G$110</definedName>
    <definedName name="_35__123Graph_XCHART_2" localSheetId="0" hidden="1">[11]Basics!$A$10:$A$110</definedName>
    <definedName name="_35__123Graph_XCHART_2" hidden="1">[3]Basics!$A$10:$A$110</definedName>
    <definedName name="_36__123Graph_DCHART_1" localSheetId="0" hidden="1">[11]Basics!$E$10:$E$110</definedName>
    <definedName name="_36__123Graph_DCHART_1" hidden="1">[3]Basics!$E$10:$E$110</definedName>
    <definedName name="_36__123Graph_FCHART_2" localSheetId="0" hidden="1">[11]Basics!$G$10:$G$110</definedName>
    <definedName name="_36__123Graph_FCHART_2" hidden="1">[3]Basics!$G$10:$G$110</definedName>
    <definedName name="_36__123Graph_XCHART_1" localSheetId="0" hidden="1">[11]Basics!$A$10:$A$110</definedName>
    <definedName name="_36__123Graph_XCHART_1" hidden="1">[3]Basics!$A$10:$A$110</definedName>
    <definedName name="_37__123Graph_DChart_1A" hidden="1">[4]A!$I$39:$I$39</definedName>
    <definedName name="_37__123Graph_XCHART_1" localSheetId="0" hidden="1">[11]Basics!$A$10:$A$110</definedName>
    <definedName name="_37__123Graph_XCHART_1" hidden="1">[3]Basics!$A$10:$A$110</definedName>
    <definedName name="_37__123Graph_XCHART_2" localSheetId="0" hidden="1">[11]Basics!$A$10:$A$110</definedName>
    <definedName name="_37__123Graph_XCHART_2" hidden="1">[3]Basics!$A$10:$A$110</definedName>
    <definedName name="_38__123Graph_DCHART_2" localSheetId="0" hidden="1">[11]Basics!$E$10:$E$110</definedName>
    <definedName name="_38__123Graph_DCHART_2" hidden="1">[3]Basics!$E$10:$E$110</definedName>
    <definedName name="_38__123Graph_XCHART_2" localSheetId="0" hidden="1">[11]Basics!$A$10:$A$110</definedName>
    <definedName name="_38__123Graph_XCHART_2" hidden="1">[3]Basics!$A$10:$A$110</definedName>
    <definedName name="_38_0__123Grap" localSheetId="2" hidden="1">[2]LANSING!#REF!</definedName>
    <definedName name="_38_0__123Grap" hidden="1">[2]LANSING!#REF!</definedName>
    <definedName name="_39__123Graph_DChart_4C" hidden="1">'[4]Abatement '!$G$10:$G$66</definedName>
    <definedName name="_4__123Graph_ACHART_1" localSheetId="0" hidden="1">[11]Basics!$B$10:$B$110</definedName>
    <definedName name="_4__123Graph_ACHART_1" hidden="1">[3]Basics!$B$10:$B$110</definedName>
    <definedName name="_4__123Graph_ACHART_2" localSheetId="0" hidden="1">[11]Basics!$B$10:$B$110</definedName>
    <definedName name="_4__123Graph_ACHART_2" hidden="1">[3]Basics!$B$10:$B$110</definedName>
    <definedName name="_40__123Graph_ECHART_1" localSheetId="0" hidden="1">[11]Basics!$F$10:$F$50</definedName>
    <definedName name="_40__123Graph_ECHART_1" hidden="1">[3]Basics!$F$10:$F$50</definedName>
    <definedName name="_40_0__123Grap" localSheetId="2" hidden="1">[2]LANSING!#REF!</definedName>
    <definedName name="_40_0__123Grap" hidden="1">[2]LANSING!#REF!</definedName>
    <definedName name="_41__123Graph_EChart_1A" hidden="1">[4]A!$G$6:$G$61</definedName>
    <definedName name="_42__123Graph_ECHART_2" localSheetId="0" hidden="1">[11]Basics!$F$10:$F$50</definedName>
    <definedName name="_42__123Graph_ECHART_2" hidden="1">[3]Basics!$F$10:$F$50</definedName>
    <definedName name="_42_0__123Grap" localSheetId="2" hidden="1">[2]LANSING!#REF!</definedName>
    <definedName name="_42_0__123Grap" hidden="1">[2]LANSING!#REF!</definedName>
    <definedName name="_43__123Graph_FCHART_1" localSheetId="0" hidden="1">[11]Basics!$G$10:$G$110</definedName>
    <definedName name="_43__123Graph_FCHART_1" hidden="1">[3]Basics!$G$10:$G$110</definedName>
    <definedName name="_43_0__123Grap" localSheetId="2" hidden="1">[2]LANSING!#REF!</definedName>
    <definedName name="_43_0__123Grap" hidden="1">[2]LANSING!#REF!</definedName>
    <definedName name="_44__123Graph_FChart_1A" hidden="1">[4]A!$W$7:$W$63</definedName>
    <definedName name="_45__123Graph_FCHART_2" localSheetId="0" hidden="1">[11]Basics!$G$10:$G$110</definedName>
    <definedName name="_45__123Graph_FCHART_2" hidden="1">[3]Basics!$G$10:$G$110</definedName>
    <definedName name="_46__123Graph_XCHART_1" localSheetId="0" hidden="1">[11]Basics!$A$10:$A$110</definedName>
    <definedName name="_46__123Graph_XCHART_1" hidden="1">[3]Basics!$A$10:$A$110</definedName>
    <definedName name="_46_0__123Grap" localSheetId="2" hidden="1">[2]LANSING!#REF!</definedName>
    <definedName name="_46_0__123Grap" hidden="1">[2]LANSING!#REF!</definedName>
    <definedName name="_47__123Graph_XCHART_2" localSheetId="0" hidden="1">[11]Basics!$A$10:$A$110</definedName>
    <definedName name="_47__123Graph_XCHART_2" hidden="1">[3]Basics!$A$10:$A$110</definedName>
    <definedName name="_47_0__123Grap" localSheetId="2" hidden="1">[2]LANSING!#REF!</definedName>
    <definedName name="_47_0__123Grap" hidden="1">[2]LANSING!#REF!</definedName>
    <definedName name="_48_0__123Grap" localSheetId="2" hidden="1">[5]LANSING!#REF!</definedName>
    <definedName name="_48_0__123Grap" hidden="1">[5]LANSING!#REF!</definedName>
    <definedName name="_5__123Graph_ACHART_2" localSheetId="0" hidden="1">[11]Basics!$B$10:$B$110</definedName>
    <definedName name="_5__123Graph_ACHART_2" hidden="1">[3]Basics!$B$10:$B$110</definedName>
    <definedName name="_5__123Graph_BCHART_1" localSheetId="0" hidden="1">[11]Basics!$C$10:$C$110</definedName>
    <definedName name="_5__123Graph_BCHART_1" hidden="1">[3]Basics!$C$10:$C$110</definedName>
    <definedName name="_51_0__123Grap" localSheetId="2" hidden="1">[2]LANSING!#REF!</definedName>
    <definedName name="_51_0__123Grap" hidden="1">[2]LANSING!#REF!</definedName>
    <definedName name="_6__123Graph_BCHART_1" localSheetId="0" hidden="1">[11]Basics!$C$10:$C$110</definedName>
    <definedName name="_6__123Graph_BCHART_1" hidden="1">[3]Basics!$C$10:$C$110</definedName>
    <definedName name="_6__123Graph_BCHART_2" localSheetId="0" hidden="1">[11]Basics!$C$10:$C$110</definedName>
    <definedName name="_6__123Graph_BCHART_2" hidden="1">[3]Basics!$C$10:$C$110</definedName>
    <definedName name="_6_123Grap" localSheetId="2" hidden="1">[2]LANSING!#REF!</definedName>
    <definedName name="_6_123Grap" hidden="1">[2]LANSING!#REF!</definedName>
    <definedName name="_7__123Graph_ACHART_1" localSheetId="0" hidden="1">[11]Basics!$B$10:$B$110</definedName>
    <definedName name="_7__123Graph_ACHART_1" hidden="1">[3]Basics!$B$10:$B$110</definedName>
    <definedName name="_7__123Graph_BCHART_2" localSheetId="0" hidden="1">[11]Basics!$C$10:$C$110</definedName>
    <definedName name="_7__123Graph_BCHART_2" hidden="1">[3]Basics!$C$10:$C$110</definedName>
    <definedName name="_7__123Graph_CCHART_1" localSheetId="0" hidden="1">[11]Basics!$D$10:$D$50</definedName>
    <definedName name="_7__123Graph_CCHART_1" hidden="1">[3]Basics!$D$10:$D$50</definedName>
    <definedName name="_7_123Grap" localSheetId="2" hidden="1">[2]LANSING!#REF!</definedName>
    <definedName name="_7_123Grap" hidden="1">[2]LANSING!#REF!</definedName>
    <definedName name="_74_0__123Grap" localSheetId="2" hidden="1">[2]LANSING!#REF!</definedName>
    <definedName name="_74_0__123Grap" hidden="1">[2]LANSING!#REF!</definedName>
    <definedName name="_8__123Graph_ACHART_1" localSheetId="0" hidden="1">[11]Basics!$B$10:$B$110</definedName>
    <definedName name="_8__123Graph_ACHART_1" hidden="1">[3]Basics!$B$10:$B$110</definedName>
    <definedName name="_8__123Graph_ACHART_2" localSheetId="0" hidden="1">[11]Basics!$B$10:$B$110</definedName>
    <definedName name="_8__123Graph_ACHART_2" hidden="1">[3]Basics!$B$10:$B$110</definedName>
    <definedName name="_8__123Graph_CCHART_1" localSheetId="0" hidden="1">[11]Basics!$D$10:$D$50</definedName>
    <definedName name="_8__123Graph_CCHART_1" hidden="1">[3]Basics!$D$10:$D$50</definedName>
    <definedName name="_8__123Graph_CCHART_2" localSheetId="0" hidden="1">[11]Basics!$D$10:$D$50</definedName>
    <definedName name="_8__123Graph_CCHART_2" hidden="1">[3]Basics!$D$10:$D$50</definedName>
    <definedName name="_8_123Grap" localSheetId="2" hidden="1">[2]LANSING!#REF!</definedName>
    <definedName name="_8_123Grap" hidden="1">[2]LANSING!#REF!</definedName>
    <definedName name="_9__123Graph_ACHART_1" localSheetId="0" hidden="1">[11]Basics!$B$10:$B$110</definedName>
    <definedName name="_9__123Graph_ACHART_1" hidden="1">[3]Basics!$B$10:$B$110</definedName>
    <definedName name="_9__123Graph_ACHART_2" localSheetId="0" hidden="1">[11]Basics!$B$10:$B$110</definedName>
    <definedName name="_9__123Graph_ACHART_2" hidden="1">[3]Basics!$B$10:$B$110</definedName>
    <definedName name="_9__123Graph_BCHART_1" localSheetId="0" hidden="1">[11]Basics!$C$10:$C$110</definedName>
    <definedName name="_9__123Graph_BCHART_1" hidden="1">[3]Basics!$C$10:$C$110</definedName>
    <definedName name="_9__123Graph_CCHART_2" localSheetId="0" hidden="1">[11]Basics!$D$10:$D$50</definedName>
    <definedName name="_9__123Graph_CCHART_2" hidden="1">[3]Basics!$D$10:$D$50</definedName>
    <definedName name="_9__123Graph_DCHART_1" localSheetId="0" hidden="1">[11]Basics!$E$10:$E$110</definedName>
    <definedName name="_9__123Graph_DCHART_1" hidden="1">[3]Basics!$E$10:$E$110</definedName>
    <definedName name="_9_123Grap" localSheetId="2" hidden="1">[2]LANSING!#REF!</definedName>
    <definedName name="_9_123Grap" hidden="1">[2]LANSING!#REF!</definedName>
    <definedName name="_Fill" localSheetId="2" hidden="1">#REF!</definedName>
    <definedName name="_Fill" hidden="1">#REF!</definedName>
    <definedName name="_Key1" localSheetId="2" hidden="1">#REF!</definedName>
    <definedName name="_Key1" hidden="1">#REF!</definedName>
    <definedName name="_Order1" hidden="1">255</definedName>
    <definedName name="_Order2" hidden="1">255</definedName>
    <definedName name="_Regression_Out" localSheetId="2" hidden="1">#REF!</definedName>
    <definedName name="_Regression_Out" hidden="1">#REF!</definedName>
    <definedName name="_Regression_X" localSheetId="0" hidden="1">[11]Basics!$H$7:$H$8</definedName>
    <definedName name="_Regression_X" hidden="1">[3]Basics!$H$7:$H$8</definedName>
    <definedName name="_Regression_Y" localSheetId="0" hidden="1">[11]Basics!$I$7:$I$8</definedName>
    <definedName name="_Regression_Y" hidden="1">[3]Basics!$I$7:$I$8</definedName>
    <definedName name="_Sort" localSheetId="2" hidden="1">#REF!</definedName>
    <definedName name="_Sort" hidden="1">#REF!</definedName>
    <definedName name="_wrn2" localSheetId="0" hidden="1">{"hostelec",#N/A,FALSE,"Billing";"nhelec",#N/A,FALSE,"Billing";"sitelec",#N/A,FALSE,"Billing";"Service",#N/A,FALSE,"Misc."}</definedName>
    <definedName name="_wrn2" localSheetId="2" hidden="1">{"hostelec",#N/A,FALSE,"Billing";"nhelec",#N/A,FALSE,"Billing";"sitelec",#N/A,FALSE,"Billing";"Service",#N/A,FALSE,"Misc."}</definedName>
    <definedName name="_wrn2" hidden="1">{"hostelec",#N/A,FALSE,"Billing";"nhelec",#N/A,FALSE,"Billing";"sitelec",#N/A,FALSE,"Billing";"Service",#N/A,FALSE,"Misc."}</definedName>
    <definedName name="adj" localSheetId="2" hidden="1">#REF!</definedName>
    <definedName name="adj" hidden="1">#REF!</definedName>
    <definedName name="Baseline_Adjustments">#REF!</definedName>
    <definedName name="Building_Types">#REF!</definedName>
    <definedName name="Cock" localSheetId="2" hidden="1">'[6]FIM 12'!#REF!</definedName>
    <definedName name="Cock" hidden="1">'[6]FIM 12'!#REF!</definedName>
    <definedName name="Comp_1_Hrs">'[7]Equipment Inventory'!$E$4</definedName>
    <definedName name="Comp_2_Hrs">'[7]Equipment Inventory'!$E$5</definedName>
    <definedName name="CurrencyType">'[8]Background Data'!$M$1</definedName>
    <definedName name="CustomerIcon">INDEX('[8]Survey Settings'!$D$33:$D$33,1)</definedName>
    <definedName name="d" localSheetId="2" hidden="1">#REF!</definedName>
    <definedName name="d" hidden="1">#REF!</definedName>
    <definedName name="DataDetail">#REF!</definedName>
    <definedName name="dfhehhewsy" localSheetId="0" hidden="1">{"hostelec",#N/A,FALSE,"Billing";"nhelec",#N/A,FALSE,"Billing";"sitelec",#N/A,FALSE,"Billing";"Service",#N/A,FALSE,"Misc."}</definedName>
    <definedName name="dfhehhewsy" localSheetId="2" hidden="1">{"hostelec",#N/A,FALSE,"Billing";"nhelec",#N/A,FALSE,"Billing";"sitelec",#N/A,FALSE,"Billing";"Service",#N/A,FALSE,"Misc."}</definedName>
    <definedName name="dfhehhewsy" hidden="1">{"hostelec",#N/A,FALSE,"Billing";"nhelec",#N/A,FALSE,"Billing";"sitelec",#N/A,FALSE,"Billing";"Service",#N/A,FALSE,"Misc."}</definedName>
    <definedName name="DisplayUnits">'[8]Background Data'!$M$2</definedName>
    <definedName name="Documenting_Known_Issues">#REF!</definedName>
    <definedName name="DQ_Query1" localSheetId="2" hidden="1">#REF!</definedName>
    <definedName name="DQ_Query1" hidden="1">#REF!</definedName>
    <definedName name="Energy_Savings">#REF!</definedName>
    <definedName name="GasType">'[8]Survey Settings'!$B$8:$B$12</definedName>
    <definedName name="hhhh" localSheetId="2" hidden="1">#REF!</definedName>
    <definedName name="hhhh" hidden="1">#REF!</definedName>
    <definedName name="Icon1">"Icon"</definedName>
    <definedName name="Incremental_Cost_Sources">#REF!</definedName>
    <definedName name="Maintenance" localSheetId="0" hidden="1">{#N/A,#N/A,FALSE,"Maintenance"}</definedName>
    <definedName name="Maintenance" localSheetId="2" hidden="1">{#N/A,#N/A,FALSE,"Maintenance"}</definedName>
    <definedName name="Maintenance" hidden="1">{#N/A,#N/A,FALSE,"Maintenance"}</definedName>
    <definedName name="Major">INDEX(#REF!,1)</definedName>
    <definedName name="Measure_Iterations_to_Consider">#REF!</definedName>
    <definedName name="Measure_Life_Source">#REF!</definedName>
    <definedName name="Measure_Naming_Convention">#REF!</definedName>
    <definedName name="Minor">INDEX(#REF!,1)</definedName>
    <definedName name="Moderate">INDEX(#REF!,1)</definedName>
    <definedName name="new" hidden="1">[5]LANSING!#REF!</definedName>
    <definedName name="Peak_Coincidence_Factor">0.95</definedName>
    <definedName name="Peer_Review">#REF!</definedName>
    <definedName name="Program_Manager_Data_Collection">#REF!</definedName>
    <definedName name="PSI">[8]!tblPSI[PSI]</definedName>
    <definedName name="Repaired">INDEX(#REF!,1)</definedName>
    <definedName name="Savings_Unit">#REF!</definedName>
    <definedName name="SeverityIcon">ADDRESS(MATCH(OFFSET(INDIRECT(CELL("address")),-3,0),#REF!,0),1)</definedName>
    <definedName name="solver_adj" localSheetId="2" hidden="1">#REF!</definedName>
    <definedName name="solver_adj" hidden="1">#REF!</definedName>
    <definedName name="solver_lin" hidden="1">0</definedName>
    <definedName name="solver_num" hidden="1">0</definedName>
    <definedName name="solver_opt" localSheetId="0" hidden="1">'[12]SUM-COST'!#REF!</definedName>
    <definedName name="solver_opt" localSheetId="2" hidden="1">'[9]SUM-COST'!#REF!</definedName>
    <definedName name="solver_opt" hidden="1">'[9]SUM-COST'!#REF!</definedName>
    <definedName name="solver_typ" hidden="1">2</definedName>
    <definedName name="solver_val" hidden="1">0</definedName>
    <definedName name="sort" localSheetId="2" hidden="1">#REF!</definedName>
    <definedName name="sort" hidden="1">#REF!</definedName>
    <definedName name="Test" localSheetId="0" hidden="1">{#N/A,#N/A,FALSE,"Summary";#N/A,#N/A,FALSE,"CHWP VFD";#N/A,#N/A,FALSE,"AC 6 VFD";#N/A,#N/A,FALSE,"HWP VFD";#N/A,#N/A,FALSE,"Motors";#N/A,#N/A,FALSE,"Kitchen";#N/A,#N/A,FALSE,"DHW HTR";#N/A,#N/A,FALSE,"Lightcool";#N/A,#N/A,FALSE,"evap";#N/A,#N/A,FALSE,"TOD";#N/A,#N/A,FALSE,"kitcheqpt"}</definedName>
    <definedName name="Test" localSheetId="2" hidden="1">{#N/A,#N/A,FALSE,"Summary";#N/A,#N/A,FALSE,"CHWP VFD";#N/A,#N/A,FALSE,"AC 6 VFD";#N/A,#N/A,FALSE,"HWP VFD";#N/A,#N/A,FALSE,"Motors";#N/A,#N/A,FALSE,"Kitchen";#N/A,#N/A,FALSE,"DHW HTR";#N/A,#N/A,FALSE,"Lightcool";#N/A,#N/A,FALSE,"evap";#N/A,#N/A,FALSE,"TOD";#N/A,#N/A,FALSE,"kitcheqpt"}</definedName>
    <definedName name="Test" hidden="1">{#N/A,#N/A,FALSE,"Summary";#N/A,#N/A,FALSE,"CHWP VFD";#N/A,#N/A,FALSE,"AC 6 VFD";#N/A,#N/A,FALSE,"HWP VFD";#N/A,#N/A,FALSE,"Motors";#N/A,#N/A,FALSE,"Kitchen";#N/A,#N/A,FALSE,"DHW HTR";#N/A,#N/A,FALSE,"Lightcool";#N/A,#N/A,FALSE,"evap";#N/A,#N/A,FALSE,"TOD";#N/A,#N/A,FALSE,"kitcheqpt"}</definedName>
    <definedName name="tyduytdt1" localSheetId="0" hidden="1">{"hostelec",#N/A,FALSE,"Billing";"nhelec",#N/A,FALSE,"Billing";"sitelec",#N/A,FALSE,"Billing";"Service",#N/A,FALSE,"Misc."}</definedName>
    <definedName name="tyduytdt1" localSheetId="2" hidden="1">{"hostelec",#N/A,FALSE,"Billing";"nhelec",#N/A,FALSE,"Billing";"sitelec",#N/A,FALSE,"Billing";"Service",#N/A,FALSE,"Misc."}</definedName>
    <definedName name="tyduytdt1" hidden="1">{"hostelec",#N/A,FALSE,"Billing";"nhelec",#N/A,FALSE,"Billing";"sitelec",#N/A,FALSE,"Billing";"Service",#N/A,FALSE,"Misc."}</definedName>
    <definedName name="tytduytdt" localSheetId="0" hidden="1">{"hostelec",#N/A,FALSE,"Billing";"nhelec",#N/A,FALSE,"Billing";"sitelec",#N/A,FALSE,"Billing";"Service",#N/A,FALSE,"Misc."}</definedName>
    <definedName name="tytduytdt" localSheetId="2" hidden="1">{"hostelec",#N/A,FALSE,"Billing";"nhelec",#N/A,FALSE,"Billing";"sitelec",#N/A,FALSE,"Billing";"Service",#N/A,FALSE,"Misc."}</definedName>
    <definedName name="tytduytdt" hidden="1">{"hostelec",#N/A,FALSE,"Billing";"nhelec",#N/A,FALSE,"Billing";"sitelec",#N/A,FALSE,"Billing";"Service",#N/A,FALSE,"Misc."}</definedName>
    <definedName name="UNI_AA_VERSION" hidden="1">"202.1.0"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warn.all" localSheetId="0" hidden="1">{#N/A,#N/A,FALSE,"Summary";#N/A,#N/A,FALSE,"CHWP VFD";#N/A,#N/A,FALSE,"AC 6 VFD";#N/A,#N/A,FALSE,"HWP VFD";#N/A,#N/A,FALSE,"Motors";#N/A,#N/A,FALSE,"Kitchen";#N/A,#N/A,FALSE,"DHW HTR";#N/A,#N/A,FALSE,"Lightcool";#N/A,#N/A,FALSE,"evap";#N/A,#N/A,FALSE,"TOD";#N/A,#N/A,FALSE,"kitcheqpt"}</definedName>
    <definedName name="warn.all" localSheetId="2" hidden="1">{#N/A,#N/A,FALSE,"Summary";#N/A,#N/A,FALSE,"CHWP VFD";#N/A,#N/A,FALSE,"AC 6 VFD";#N/A,#N/A,FALSE,"HWP VFD";#N/A,#N/A,FALSE,"Motors";#N/A,#N/A,FALSE,"Kitchen";#N/A,#N/A,FALSE,"DHW HTR";#N/A,#N/A,FALSE,"Lightcool";#N/A,#N/A,FALSE,"evap";#N/A,#N/A,FALSE,"TOD";#N/A,#N/A,FALSE,"kitcheqpt"}</definedName>
    <definedName name="warn.all" hidden="1">{#N/A,#N/A,FALSE,"Summary";#N/A,#N/A,FALSE,"CHWP VFD";#N/A,#N/A,FALSE,"AC 6 VFD";#N/A,#N/A,FALSE,"HWP VFD";#N/A,#N/A,FALSE,"Motors";#N/A,#N/A,FALSE,"Kitchen";#N/A,#N/A,FALSE,"DHW HTR";#N/A,#N/A,FALSE,"Lightcool";#N/A,#N/A,FALSE,"evap";#N/A,#N/A,FALSE,"TOD";#N/A,#N/A,FALSE,"kitcheqpt"}</definedName>
    <definedName name="Weather_Zones">#REF!</definedName>
    <definedName name="wrn.all." localSheetId="0" hidden="1">{#N/A,#N/A,FALSE,"Summary";#N/A,#N/A,FALSE,"CHWP VFD";#N/A,#N/A,FALSE,"AC 6 VFD";#N/A,#N/A,FALSE,"HWP VFD";#N/A,#N/A,FALSE,"Motors";#N/A,#N/A,FALSE,"Kitchen";#N/A,#N/A,FALSE,"DHW HTR";#N/A,#N/A,FALSE,"Lightcool";#N/A,#N/A,FALSE,"evap";#N/A,#N/A,FALSE,"TOD";#N/A,#N/A,FALSE,"kitcheqpt"}</definedName>
    <definedName name="wrn.all." localSheetId="2" hidden="1">{#N/A,#N/A,FALSE,"Summary";#N/A,#N/A,FALSE,"CHWP VFD";#N/A,#N/A,FALSE,"AC 6 VFD";#N/A,#N/A,FALSE,"HWP VFD";#N/A,#N/A,FALSE,"Motors";#N/A,#N/A,FALSE,"Kitchen";#N/A,#N/A,FALSE,"DHW HTR";#N/A,#N/A,FALSE,"Lightcool";#N/A,#N/A,FALSE,"evap";#N/A,#N/A,FALSE,"TOD";#N/A,#N/A,FALSE,"kitcheqpt"}</definedName>
    <definedName name="wrn.all." hidden="1">{#N/A,#N/A,FALSE,"Summary";#N/A,#N/A,FALSE,"CHWP VFD";#N/A,#N/A,FALSE,"AC 6 VFD";#N/A,#N/A,FALSE,"HWP VFD";#N/A,#N/A,FALSE,"Motors";#N/A,#N/A,FALSE,"Kitchen";#N/A,#N/A,FALSE,"DHW HTR";#N/A,#N/A,FALSE,"Lightcool";#N/A,#N/A,FALSE,"evap";#N/A,#N/A,FALSE,"TOD";#N/A,#N/A,FALSE,"kitcheqpt"}</definedName>
    <definedName name="wrn.All._.Reports." localSheetId="0" hidden="1">{#N/A,#N/A,FALSE,"Prioritization";#N/A,#N/A,FALSE,"Development";#N/A,#N/A,FALSE,"Usage";#N/A,#N/A,FALSE,"Maintenance"}</definedName>
    <definedName name="wrn.All._.Reports." localSheetId="2" hidden="1">{#N/A,#N/A,FALSE,"Prioritization";#N/A,#N/A,FALSE,"Development";#N/A,#N/A,FALSE,"Usage";#N/A,#N/A,FALSE,"Maintenance"}</definedName>
    <definedName name="wrn.All._.Reports." hidden="1">{#N/A,#N/A,FALSE,"Prioritization";#N/A,#N/A,FALSE,"Development";#N/A,#N/A,FALSE,"Usage";#N/A,#N/A,FALSE,"Maintenance"}</definedName>
    <definedName name="wrn.all.2" localSheetId="0" hidden="1">{#N/A,#N/A,FALSE,"Summary";#N/A,#N/A,FALSE,"CHWP VFD";#N/A,#N/A,FALSE,"AC 6 VFD";#N/A,#N/A,FALSE,"HWP VFD";#N/A,#N/A,FALSE,"Motors";#N/A,#N/A,FALSE,"Kitchen";#N/A,#N/A,FALSE,"DHW HTR";#N/A,#N/A,FALSE,"Lightcool";#N/A,#N/A,FALSE,"evap";#N/A,#N/A,FALSE,"TOD";#N/A,#N/A,FALSE,"kitcheqpt"}</definedName>
    <definedName name="wrn.all.2" localSheetId="2" hidden="1">{#N/A,#N/A,FALSE,"Summary";#N/A,#N/A,FALSE,"CHWP VFD";#N/A,#N/A,FALSE,"AC 6 VFD";#N/A,#N/A,FALSE,"HWP VFD";#N/A,#N/A,FALSE,"Motors";#N/A,#N/A,FALSE,"Kitchen";#N/A,#N/A,FALSE,"DHW HTR";#N/A,#N/A,FALSE,"Lightcool";#N/A,#N/A,FALSE,"evap";#N/A,#N/A,FALSE,"TOD";#N/A,#N/A,FALSE,"kitcheqpt"}</definedName>
    <definedName name="wrn.all.2" hidden="1">{#N/A,#N/A,FALSE,"Summary";#N/A,#N/A,FALSE,"CHWP VFD";#N/A,#N/A,FALSE,"AC 6 VFD";#N/A,#N/A,FALSE,"HWP VFD";#N/A,#N/A,FALSE,"Motors";#N/A,#N/A,FALSE,"Kitchen";#N/A,#N/A,FALSE,"DHW HTR";#N/A,#N/A,FALSE,"Lightcool";#N/A,#N/A,FALSE,"evap";#N/A,#N/A,FALSE,"TOD";#N/A,#N/A,FALSE,"kitcheqpt"}</definedName>
    <definedName name="wrn.all.3" localSheetId="0" hidden="1">{#N/A,#N/A,FALSE,"Summary";#N/A,#N/A,FALSE,"CHWP VFD";#N/A,#N/A,FALSE,"AC 6 VFD";#N/A,#N/A,FALSE,"HWP VFD";#N/A,#N/A,FALSE,"Motors";#N/A,#N/A,FALSE,"Kitchen";#N/A,#N/A,FALSE,"DHW HTR";#N/A,#N/A,FALSE,"Lightcool";#N/A,#N/A,FALSE,"evap";#N/A,#N/A,FALSE,"TOD";#N/A,#N/A,FALSE,"kitcheqpt"}</definedName>
    <definedName name="wrn.all.3" localSheetId="2" hidden="1">{#N/A,#N/A,FALSE,"Summary";#N/A,#N/A,FALSE,"CHWP VFD";#N/A,#N/A,FALSE,"AC 6 VFD";#N/A,#N/A,FALSE,"HWP VFD";#N/A,#N/A,FALSE,"Motors";#N/A,#N/A,FALSE,"Kitchen";#N/A,#N/A,FALSE,"DHW HTR";#N/A,#N/A,FALSE,"Lightcool";#N/A,#N/A,FALSE,"evap";#N/A,#N/A,FALSE,"TOD";#N/A,#N/A,FALSE,"kitcheqpt"}</definedName>
    <definedName name="wrn.all.3" hidden="1">{#N/A,#N/A,FALSE,"Summary";#N/A,#N/A,FALSE,"CHWP VFD";#N/A,#N/A,FALSE,"AC 6 VFD";#N/A,#N/A,FALSE,"HWP VFD";#N/A,#N/A,FALSE,"Motors";#N/A,#N/A,FALSE,"Kitchen";#N/A,#N/A,FALSE,"DHW HTR";#N/A,#N/A,FALSE,"Lightcool";#N/A,#N/A,FALSE,"evap";#N/A,#N/A,FALSE,"TOD";#N/A,#N/A,FALSE,"kitcheqpt"}</definedName>
    <definedName name="wrn.Development." localSheetId="0" hidden="1">{#N/A,#N/A,FALSE,"Development"}</definedName>
    <definedName name="wrn.Development." localSheetId="2" hidden="1">{#N/A,#N/A,FALSE,"Development"}</definedName>
    <definedName name="wrn.Development." hidden="1">{#N/A,#N/A,FALSE,"Development"}</definedName>
    <definedName name="wrn.E_FC_DH." localSheetId="0" hidden="1">{"E_FC",#N/A,TRUE,"Walk-In96";"DH",#N/A,TRUE,"Door Heater";"CostROI",#N/A,TRUE,"COST-ROI";"CostDH",#N/A,TRUE,"COST-DH";"Summary",#N/A,TRUE,"Custom"}</definedName>
    <definedName name="wrn.E_FC_DH." localSheetId="2" hidden="1">{"E_FC",#N/A,TRUE,"Walk-In96";"DH",#N/A,TRUE,"Door Heater";"CostROI",#N/A,TRUE,"COST-ROI";"CostDH",#N/A,TRUE,"COST-DH";"Summary",#N/A,TRUE,"Custom"}</definedName>
    <definedName name="wrn.E_FC_DH." hidden="1">{"E_FC",#N/A,TRUE,"Walk-In96";"DH",#N/A,TRUE,"Door Heater";"CostROI",#N/A,TRUE,"COST-ROI";"CostDH",#N/A,TRUE,"COST-DH";"Summary",#N/A,TRUE,"Custom"}</definedName>
    <definedName name="wrn.ffhosp.2" localSheetId="0" hidden="1">{"hostelec",#N/A,FALSE,"Billing";"nhelec",#N/A,FALSE,"Billing";"sitelec",#N/A,FALSE,"Billing";"Service",#N/A,FALSE,"Misc."}</definedName>
    <definedName name="wrn.ffhosp.2" localSheetId="2" hidden="1">{"hostelec",#N/A,FALSE,"Billing";"nhelec",#N/A,FALSE,"Billing";"sitelec",#N/A,FALSE,"Billing";"Service",#N/A,FALSE,"Misc."}</definedName>
    <definedName name="wrn.ffhosp.2" hidden="1">{"hostelec",#N/A,FALSE,"Billing";"nhelec",#N/A,FALSE,"Billing";"sitelec",#N/A,FALSE,"Billing";"Service",#N/A,FALSE,"Misc."}</definedName>
    <definedName name="wrn.ffthosp." localSheetId="0" hidden="1">{"hostelec",#N/A,FALSE,"Billing";"nhelec",#N/A,FALSE,"Billing";"sitelec",#N/A,FALSE,"Billing";"Service",#N/A,FALSE,"Misc."}</definedName>
    <definedName name="wrn.ffthosp." localSheetId="2" hidden="1">{"hostelec",#N/A,FALSE,"Billing";"nhelec",#N/A,FALSE,"Billing";"sitelec",#N/A,FALSE,"Billing";"Service",#N/A,FALSE,"Misc."}</definedName>
    <definedName name="wrn.ffthosp." hidden="1">{"hostelec",#N/A,FALSE,"Billing";"nhelec",#N/A,FALSE,"Billing";"sitelec",#N/A,FALSE,"Billing";"Service",#N/A,FALSE,"Misc."}</definedName>
    <definedName name="wrn.ffthosp.1" localSheetId="0" hidden="1">{"hostelec",#N/A,FALSE,"Billing";"nhelec",#N/A,FALSE,"Billing";"sitelec",#N/A,FALSE,"Billing";"Service",#N/A,FALSE,"Misc."}</definedName>
    <definedName name="wrn.ffthosp.1" localSheetId="2" hidden="1">{"hostelec",#N/A,FALSE,"Billing";"nhelec",#N/A,FALSE,"Billing";"sitelec",#N/A,FALSE,"Billing";"Service",#N/A,FALSE,"Misc."}</definedName>
    <definedName name="wrn.ffthosp.1" hidden="1">{"hostelec",#N/A,FALSE,"Billing";"nhelec",#N/A,FALSE,"Billing";"sitelec",#N/A,FALSE,"Billing";"Service",#N/A,FALSE,"Misc."}</definedName>
    <definedName name="wrn.Maintenance." localSheetId="0" hidden="1">{#N/A,#N/A,FALSE,"Maintenance"}</definedName>
    <definedName name="wrn.Maintenance." localSheetId="2" hidden="1">{#N/A,#N/A,FALSE,"Maintenance"}</definedName>
    <definedName name="wrn.Maintenance." hidden="1">{#N/A,#N/A,FALSE,"Maintenance"}</definedName>
    <definedName name="wrn.Prioritization." localSheetId="0" hidden="1">{#N/A,#N/A,FALSE,"Prioritization"}</definedName>
    <definedName name="wrn.Prioritization." localSheetId="2" hidden="1">{#N/A,#N/A,FALSE,"Prioritization"}</definedName>
    <definedName name="wrn.Prioritization." hidden="1">{#N/A,#N/A,FALSE,"Prioritization"}</definedName>
    <definedName name="wrn.total." localSheetId="0" hidden="1">{#N/A,#N/A,FALSE,"Summary";#N/A,#N/A,FALSE,"Berkeley";#N/A,#N/A,FALSE,"HS";#N/A,#N/A,FALSE,"Brookside";#N/A,#N/A,FALSE,"George";#N/A,#N/A,FALSE,"Ketler";#N/A,#N/A,FALSE,"Washington"}</definedName>
    <definedName name="wrn.total." localSheetId="2" hidden="1">{#N/A,#N/A,FALSE,"Summary";#N/A,#N/A,FALSE,"Berkeley";#N/A,#N/A,FALSE,"HS";#N/A,#N/A,FALSE,"Brookside";#N/A,#N/A,FALSE,"George";#N/A,#N/A,FALSE,"Ketler";#N/A,#N/A,FALSE,"Washington"}</definedName>
    <definedName name="wrn.total." hidden="1">{#N/A,#N/A,FALSE,"Summary";#N/A,#N/A,FALSE,"Berkeley";#N/A,#N/A,FALSE,"HS";#N/A,#N/A,FALSE,"Brookside";#N/A,#N/A,FALSE,"George";#N/A,#N/A,FALSE,"Ketler";#N/A,#N/A,FALSE,"Washington"}</definedName>
    <definedName name="wrn.Usage." localSheetId="0" hidden="1">{#N/A,#N/A,FALSE,"Usage"}</definedName>
    <definedName name="wrn.Usage." localSheetId="2" hidden="1">{#N/A,#N/A,FALSE,"Usage"}</definedName>
    <definedName name="wrn.Usage." hidden="1">{#N/A,#N/A,FALSE,"Usage"}</definedName>
    <definedName name="wrnall.1" localSheetId="0" hidden="1">{#N/A,#N/A,FALSE,"Summary";#N/A,#N/A,FALSE,"CHWP VFD";#N/A,#N/A,FALSE,"AC 6 VFD";#N/A,#N/A,FALSE,"HWP VFD";#N/A,#N/A,FALSE,"Motors";#N/A,#N/A,FALSE,"Kitchen";#N/A,#N/A,FALSE,"DHW HTR";#N/A,#N/A,FALSE,"Lightcool";#N/A,#N/A,FALSE,"evap";#N/A,#N/A,FALSE,"TOD";#N/A,#N/A,FALSE,"kitcheqpt"}</definedName>
    <definedName name="wrnall.1" localSheetId="2" hidden="1">{#N/A,#N/A,FALSE,"Summary";#N/A,#N/A,FALSE,"CHWP VFD";#N/A,#N/A,FALSE,"AC 6 VFD";#N/A,#N/A,FALSE,"HWP VFD";#N/A,#N/A,FALSE,"Motors";#N/A,#N/A,FALSE,"Kitchen";#N/A,#N/A,FALSE,"DHW HTR";#N/A,#N/A,FALSE,"Lightcool";#N/A,#N/A,FALSE,"evap";#N/A,#N/A,FALSE,"TOD";#N/A,#N/A,FALSE,"kitcheqpt"}</definedName>
    <definedName name="wrnall.1" hidden="1">{#N/A,#N/A,FALSE,"Summary";#N/A,#N/A,FALSE,"CHWP VFD";#N/A,#N/A,FALSE,"AC 6 VFD";#N/A,#N/A,FALSE,"HWP VFD";#N/A,#N/A,FALSE,"Motors";#N/A,#N/A,FALSE,"Kitchen";#N/A,#N/A,FALSE,"DHW HTR";#N/A,#N/A,FALSE,"Lightcool";#N/A,#N/A,FALSE,"evap";#N/A,#N/A,FALSE,"TOD";#N/A,#N/A,FALSE,"kitcheqpt"}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9" l="1"/>
  <c r="O33" i="9" l="1"/>
  <c r="C9" i="7" l="1"/>
  <c r="C11" i="5"/>
  <c r="C19" i="5" s="1"/>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128" i="9"/>
  <c r="N129" i="9"/>
  <c r="N130" i="9"/>
  <c r="N131" i="9"/>
  <c r="N132" i="9"/>
  <c r="N133" i="9"/>
  <c r="N134" i="9"/>
  <c r="N135" i="9"/>
  <c r="N136" i="9"/>
  <c r="N137" i="9"/>
  <c r="N138" i="9"/>
  <c r="N139" i="9"/>
  <c r="N140" i="9"/>
  <c r="N141" i="9"/>
  <c r="N142" i="9"/>
  <c r="N143" i="9"/>
  <c r="N144" i="9"/>
  <c r="N145" i="9"/>
  <c r="N146" i="9"/>
  <c r="N147" i="9"/>
  <c r="N148" i="9"/>
  <c r="N149" i="9"/>
  <c r="N150" i="9"/>
  <c r="N151" i="9"/>
  <c r="N152" i="9"/>
  <c r="N153" i="9"/>
  <c r="N154" i="9"/>
  <c r="N155" i="9"/>
  <c r="N156" i="9"/>
  <c r="N157" i="9"/>
  <c r="N158" i="9"/>
  <c r="N159" i="9"/>
  <c r="N160" i="9"/>
  <c r="N161" i="9"/>
  <c r="N162" i="9"/>
  <c r="N163" i="9"/>
  <c r="N164" i="9"/>
  <c r="N165" i="9"/>
  <c r="N166" i="9"/>
  <c r="N167" i="9"/>
  <c r="N168" i="9"/>
  <c r="N169" i="9"/>
  <c r="N170" i="9"/>
  <c r="N171" i="9"/>
  <c r="N172" i="9"/>
  <c r="N173" i="9"/>
  <c r="N174" i="9"/>
  <c r="N175" i="9"/>
  <c r="N176" i="9"/>
  <c r="N177" i="9"/>
  <c r="N178" i="9"/>
  <c r="N179" i="9"/>
  <c r="N180" i="9"/>
  <c r="N181"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N210" i="9"/>
  <c r="N211" i="9"/>
  <c r="N212" i="9"/>
  <c r="N213" i="9"/>
  <c r="N214" i="9"/>
  <c r="N215" i="9"/>
  <c r="N216" i="9"/>
  <c r="N217" i="9"/>
  <c r="N218" i="9"/>
  <c r="N219" i="9"/>
  <c r="N220" i="9"/>
  <c r="N221" i="9"/>
  <c r="N222" i="9"/>
  <c r="N223" i="9"/>
  <c r="N224" i="9"/>
  <c r="N225" i="9"/>
  <c r="N226" i="9"/>
  <c r="N227" i="9"/>
  <c r="N228" i="9"/>
  <c r="N229" i="9"/>
  <c r="N230" i="9"/>
  <c r="N231" i="9"/>
  <c r="N232" i="9"/>
  <c r="N233" i="9"/>
  <c r="N234" i="9"/>
  <c r="N235" i="9"/>
  <c r="N236" i="9"/>
  <c r="N237" i="9"/>
  <c r="N238" i="9"/>
  <c r="N239" i="9"/>
  <c r="N240" i="9"/>
  <c r="N241" i="9"/>
  <c r="N242" i="9"/>
  <c r="N243" i="9"/>
  <c r="N244" i="9"/>
  <c r="N245" i="9"/>
  <c r="N246" i="9"/>
  <c r="N247" i="9"/>
  <c r="N248" i="9"/>
  <c r="N249" i="9"/>
  <c r="N250" i="9"/>
  <c r="N251" i="9"/>
  <c r="N252" i="9"/>
  <c r="N253" i="9"/>
  <c r="N254" i="9"/>
  <c r="N255" i="9"/>
  <c r="N256" i="9"/>
  <c r="N257" i="9"/>
  <c r="N258" i="9"/>
  <c r="N259" i="9"/>
  <c r="N260" i="9"/>
  <c r="N261" i="9"/>
  <c r="N262" i="9"/>
  <c r="N263" i="9"/>
  <c r="N264" i="9"/>
  <c r="N265" i="9"/>
  <c r="N266" i="9"/>
  <c r="N267" i="9"/>
  <c r="N268" i="9"/>
  <c r="N269" i="9"/>
  <c r="N270" i="9"/>
  <c r="N271" i="9"/>
  <c r="N272" i="9"/>
  <c r="N273" i="9"/>
  <c r="N274" i="9"/>
  <c r="N275" i="9"/>
  <c r="N276" i="9"/>
  <c r="N277" i="9"/>
  <c r="N278" i="9"/>
  <c r="N279" i="9"/>
  <c r="N280" i="9"/>
  <c r="N281" i="9"/>
  <c r="N282" i="9"/>
  <c r="N283" i="9"/>
  <c r="N284" i="9"/>
  <c r="N285" i="9"/>
  <c r="N286" i="9"/>
  <c r="N287" i="9"/>
  <c r="N288" i="9"/>
  <c r="N289" i="9"/>
  <c r="N290" i="9"/>
  <c r="N291" i="9"/>
  <c r="N292" i="9"/>
  <c r="N293" i="9"/>
  <c r="N294" i="9"/>
  <c r="N295" i="9"/>
  <c r="N296" i="9"/>
  <c r="N297" i="9"/>
  <c r="N298" i="9"/>
  <c r="N299" i="9"/>
  <c r="N300" i="9"/>
  <c r="N301" i="9"/>
  <c r="N302" i="9"/>
  <c r="N303" i="9"/>
  <c r="I4" i="9" l="1"/>
  <c r="N4" i="9" s="1"/>
  <c r="I5" i="9"/>
  <c r="L9" i="9"/>
  <c r="L4" i="9"/>
  <c r="M4" i="9" s="1"/>
  <c r="O48" i="9"/>
  <c r="O49" i="9"/>
  <c r="O50" i="9"/>
  <c r="O51" i="9"/>
  <c r="O52" i="9"/>
  <c r="O53" i="9"/>
  <c r="O54" i="9"/>
  <c r="O55" i="9"/>
  <c r="O56" i="9"/>
  <c r="O57" i="9"/>
  <c r="O58" i="9"/>
  <c r="O59" i="9"/>
  <c r="O60" i="9"/>
  <c r="O61" i="9"/>
  <c r="O62" i="9"/>
  <c r="O63" i="9"/>
  <c r="O64" i="9"/>
  <c r="O65" i="9"/>
  <c r="O66" i="9"/>
  <c r="O67" i="9"/>
  <c r="O68" i="9"/>
  <c r="O69" i="9"/>
  <c r="O70" i="9"/>
  <c r="O71" i="9"/>
  <c r="O72" i="9"/>
  <c r="O73" i="9"/>
  <c r="O74" i="9"/>
  <c r="O75" i="9"/>
  <c r="O76" i="9"/>
  <c r="O77" i="9"/>
  <c r="O78" i="9"/>
  <c r="O79" i="9"/>
  <c r="O80" i="9"/>
  <c r="O81" i="9"/>
  <c r="O82" i="9"/>
  <c r="O83" i="9"/>
  <c r="O84" i="9"/>
  <c r="O85" i="9"/>
  <c r="O86" i="9"/>
  <c r="O87" i="9"/>
  <c r="O88" i="9"/>
  <c r="O89" i="9"/>
  <c r="O90" i="9"/>
  <c r="O91" i="9"/>
  <c r="O92" i="9"/>
  <c r="O93" i="9"/>
  <c r="O94" i="9"/>
  <c r="O95" i="9"/>
  <c r="O96" i="9"/>
  <c r="O97" i="9"/>
  <c r="O98" i="9"/>
  <c r="O99" i="9"/>
  <c r="O100" i="9"/>
  <c r="O101" i="9"/>
  <c r="O102" i="9"/>
  <c r="O103" i="9"/>
  <c r="O104" i="9"/>
  <c r="O105" i="9"/>
  <c r="O106" i="9"/>
  <c r="O107" i="9"/>
  <c r="O108" i="9"/>
  <c r="O109" i="9"/>
  <c r="O110" i="9"/>
  <c r="O111" i="9"/>
  <c r="O112" i="9"/>
  <c r="O113" i="9"/>
  <c r="O114" i="9"/>
  <c r="O115" i="9"/>
  <c r="O116" i="9"/>
  <c r="O117" i="9"/>
  <c r="O118" i="9"/>
  <c r="O119" i="9"/>
  <c r="O120" i="9"/>
  <c r="O121" i="9"/>
  <c r="O122" i="9"/>
  <c r="O123" i="9"/>
  <c r="O124" i="9"/>
  <c r="O125" i="9"/>
  <c r="O126" i="9"/>
  <c r="O127" i="9"/>
  <c r="O128" i="9"/>
  <c r="O129" i="9"/>
  <c r="O130" i="9"/>
  <c r="O131" i="9"/>
  <c r="O132" i="9"/>
  <c r="O133" i="9"/>
  <c r="O134" i="9"/>
  <c r="O135" i="9"/>
  <c r="O136" i="9"/>
  <c r="O137" i="9"/>
  <c r="O138" i="9"/>
  <c r="O139" i="9"/>
  <c r="O140" i="9"/>
  <c r="O141" i="9"/>
  <c r="O142" i="9"/>
  <c r="O143" i="9"/>
  <c r="O144" i="9"/>
  <c r="O145" i="9"/>
  <c r="O146" i="9"/>
  <c r="O147" i="9"/>
  <c r="O148" i="9"/>
  <c r="O149" i="9"/>
  <c r="O150" i="9"/>
  <c r="O151" i="9"/>
  <c r="O152" i="9"/>
  <c r="O153" i="9"/>
  <c r="O154" i="9"/>
  <c r="O155" i="9"/>
  <c r="O156" i="9"/>
  <c r="O157" i="9"/>
  <c r="O158" i="9"/>
  <c r="O159" i="9"/>
  <c r="O160" i="9"/>
  <c r="O161" i="9"/>
  <c r="O162" i="9"/>
  <c r="O163" i="9"/>
  <c r="O164" i="9"/>
  <c r="O165" i="9"/>
  <c r="O166" i="9"/>
  <c r="O167" i="9"/>
  <c r="O168" i="9"/>
  <c r="O169" i="9"/>
  <c r="O170" i="9"/>
  <c r="O171" i="9"/>
  <c r="O172" i="9"/>
  <c r="O173" i="9"/>
  <c r="O174" i="9"/>
  <c r="O175" i="9"/>
  <c r="O176" i="9"/>
  <c r="O177" i="9"/>
  <c r="O178" i="9"/>
  <c r="O179" i="9"/>
  <c r="O180" i="9"/>
  <c r="O181" i="9"/>
  <c r="O182" i="9"/>
  <c r="O183" i="9"/>
  <c r="O184" i="9"/>
  <c r="O185" i="9"/>
  <c r="O186" i="9"/>
  <c r="O187" i="9"/>
  <c r="O188" i="9"/>
  <c r="O189" i="9"/>
  <c r="O190" i="9"/>
  <c r="O191" i="9"/>
  <c r="O192" i="9"/>
  <c r="O193" i="9"/>
  <c r="O194" i="9"/>
  <c r="O195" i="9"/>
  <c r="O196" i="9"/>
  <c r="O197" i="9"/>
  <c r="O198" i="9"/>
  <c r="O199" i="9"/>
  <c r="O200" i="9"/>
  <c r="O201" i="9"/>
  <c r="O202" i="9"/>
  <c r="O203" i="9"/>
  <c r="O204" i="9"/>
  <c r="O205" i="9"/>
  <c r="O206" i="9"/>
  <c r="O207" i="9"/>
  <c r="O208" i="9"/>
  <c r="O209" i="9"/>
  <c r="O210" i="9"/>
  <c r="O211" i="9"/>
  <c r="O212" i="9"/>
  <c r="O213" i="9"/>
  <c r="O214" i="9"/>
  <c r="O215" i="9"/>
  <c r="O216" i="9"/>
  <c r="O217" i="9"/>
  <c r="O218" i="9"/>
  <c r="O219" i="9"/>
  <c r="O220" i="9"/>
  <c r="O221" i="9"/>
  <c r="O222" i="9"/>
  <c r="O223" i="9"/>
  <c r="O224" i="9"/>
  <c r="O225" i="9"/>
  <c r="O226" i="9"/>
  <c r="O227" i="9"/>
  <c r="O228" i="9"/>
  <c r="O229" i="9"/>
  <c r="O230" i="9"/>
  <c r="O231" i="9"/>
  <c r="O232" i="9"/>
  <c r="O233" i="9"/>
  <c r="O234" i="9"/>
  <c r="O235" i="9"/>
  <c r="O236" i="9"/>
  <c r="O237" i="9"/>
  <c r="O238" i="9"/>
  <c r="O239" i="9"/>
  <c r="O240" i="9"/>
  <c r="O241" i="9"/>
  <c r="O242" i="9"/>
  <c r="O243" i="9"/>
  <c r="O244" i="9"/>
  <c r="O245" i="9"/>
  <c r="O246" i="9"/>
  <c r="O247" i="9"/>
  <c r="O248" i="9"/>
  <c r="O249" i="9"/>
  <c r="O250" i="9"/>
  <c r="O251" i="9"/>
  <c r="O252" i="9"/>
  <c r="O253" i="9"/>
  <c r="O254" i="9"/>
  <c r="O255" i="9"/>
  <c r="O256" i="9"/>
  <c r="O257" i="9"/>
  <c r="O258" i="9"/>
  <c r="O259" i="9"/>
  <c r="O260" i="9"/>
  <c r="O261" i="9"/>
  <c r="O262" i="9"/>
  <c r="O263" i="9"/>
  <c r="O264" i="9"/>
  <c r="O265" i="9"/>
  <c r="O266" i="9"/>
  <c r="O267" i="9"/>
  <c r="O268" i="9"/>
  <c r="O269" i="9"/>
  <c r="O270" i="9"/>
  <c r="O271" i="9"/>
  <c r="O272" i="9"/>
  <c r="O273" i="9"/>
  <c r="O274" i="9"/>
  <c r="O275" i="9"/>
  <c r="O276" i="9"/>
  <c r="O277" i="9"/>
  <c r="O278" i="9"/>
  <c r="O279" i="9"/>
  <c r="O280" i="9"/>
  <c r="O281" i="9"/>
  <c r="O282" i="9"/>
  <c r="O283" i="9"/>
  <c r="O284" i="9"/>
  <c r="O285" i="9"/>
  <c r="O286" i="9"/>
  <c r="O287" i="9"/>
  <c r="O288" i="9"/>
  <c r="O289" i="9"/>
  <c r="O290" i="9"/>
  <c r="O291" i="9"/>
  <c r="O292" i="9"/>
  <c r="O293" i="9"/>
  <c r="O294" i="9"/>
  <c r="O295" i="9"/>
  <c r="O296" i="9"/>
  <c r="O297" i="9"/>
  <c r="O298" i="9"/>
  <c r="O299" i="9"/>
  <c r="O300" i="9"/>
  <c r="O301" i="9"/>
  <c r="O302" i="9"/>
  <c r="O303" i="9"/>
  <c r="L5" i="9"/>
  <c r="L6" i="9"/>
  <c r="L7" i="9"/>
  <c r="L8" i="9"/>
  <c r="L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49" i="9"/>
  <c r="L150" i="9"/>
  <c r="L151" i="9"/>
  <c r="L152" i="9"/>
  <c r="L153" i="9"/>
  <c r="L154" i="9"/>
  <c r="L155" i="9"/>
  <c r="L156" i="9"/>
  <c r="L157" i="9"/>
  <c r="L158" i="9"/>
  <c r="L159" i="9"/>
  <c r="L160" i="9"/>
  <c r="L161" i="9"/>
  <c r="L162" i="9"/>
  <c r="L163" i="9"/>
  <c r="L164" i="9"/>
  <c r="L165" i="9"/>
  <c r="L166" i="9"/>
  <c r="L167" i="9"/>
  <c r="L168" i="9"/>
  <c r="L169" i="9"/>
  <c r="L170" i="9"/>
  <c r="L171" i="9"/>
  <c r="L172" i="9"/>
  <c r="L173" i="9"/>
  <c r="L174" i="9"/>
  <c r="L175" i="9"/>
  <c r="L176" i="9"/>
  <c r="L177" i="9"/>
  <c r="L178" i="9"/>
  <c r="L179" i="9"/>
  <c r="L180" i="9"/>
  <c r="L181" i="9"/>
  <c r="L182" i="9"/>
  <c r="L183" i="9"/>
  <c r="L184" i="9"/>
  <c r="L185" i="9"/>
  <c r="L186" i="9"/>
  <c r="L187" i="9"/>
  <c r="L188" i="9"/>
  <c r="L189" i="9"/>
  <c r="L190" i="9"/>
  <c r="L191" i="9"/>
  <c r="L192" i="9"/>
  <c r="L193" i="9"/>
  <c r="L194" i="9"/>
  <c r="L195" i="9"/>
  <c r="L196" i="9"/>
  <c r="L197" i="9"/>
  <c r="L198" i="9"/>
  <c r="L199" i="9"/>
  <c r="L200" i="9"/>
  <c r="L201" i="9"/>
  <c r="L202" i="9"/>
  <c r="L203" i="9"/>
  <c r="L204" i="9"/>
  <c r="L205" i="9"/>
  <c r="L206" i="9"/>
  <c r="L207" i="9"/>
  <c r="L208" i="9"/>
  <c r="L209" i="9"/>
  <c r="L210" i="9"/>
  <c r="L211" i="9"/>
  <c r="L212" i="9"/>
  <c r="L213" i="9"/>
  <c r="L214" i="9"/>
  <c r="L215" i="9"/>
  <c r="L216" i="9"/>
  <c r="L217" i="9"/>
  <c r="L218" i="9"/>
  <c r="L219" i="9"/>
  <c r="L220" i="9"/>
  <c r="L221" i="9"/>
  <c r="L222" i="9"/>
  <c r="L223" i="9"/>
  <c r="L224" i="9"/>
  <c r="L225" i="9"/>
  <c r="L226" i="9"/>
  <c r="L227" i="9"/>
  <c r="L228" i="9"/>
  <c r="L229" i="9"/>
  <c r="L230" i="9"/>
  <c r="L231" i="9"/>
  <c r="L232" i="9"/>
  <c r="L233" i="9"/>
  <c r="L234" i="9"/>
  <c r="L235" i="9"/>
  <c r="L236" i="9"/>
  <c r="L237" i="9"/>
  <c r="L238" i="9"/>
  <c r="L239" i="9"/>
  <c r="L240" i="9"/>
  <c r="L241" i="9"/>
  <c r="L242" i="9"/>
  <c r="L243" i="9"/>
  <c r="L244" i="9"/>
  <c r="L245" i="9"/>
  <c r="L246" i="9"/>
  <c r="L247" i="9"/>
  <c r="L248" i="9"/>
  <c r="L249" i="9"/>
  <c r="L250" i="9"/>
  <c r="L251" i="9"/>
  <c r="L252" i="9"/>
  <c r="L253" i="9"/>
  <c r="L254" i="9"/>
  <c r="L255" i="9"/>
  <c r="L256" i="9"/>
  <c r="L257" i="9"/>
  <c r="L258" i="9"/>
  <c r="L259" i="9"/>
  <c r="L260" i="9"/>
  <c r="L261" i="9"/>
  <c r="L262" i="9"/>
  <c r="L263" i="9"/>
  <c r="L264" i="9"/>
  <c r="L265" i="9"/>
  <c r="L266" i="9"/>
  <c r="L267" i="9"/>
  <c r="L268" i="9"/>
  <c r="L269" i="9"/>
  <c r="L270" i="9"/>
  <c r="L271" i="9"/>
  <c r="L272" i="9"/>
  <c r="L273" i="9"/>
  <c r="L274" i="9"/>
  <c r="L275" i="9"/>
  <c r="L276" i="9"/>
  <c r="L277" i="9"/>
  <c r="L278" i="9"/>
  <c r="L279" i="9"/>
  <c r="L280" i="9"/>
  <c r="L281" i="9"/>
  <c r="L282" i="9"/>
  <c r="L283" i="9"/>
  <c r="L284" i="9"/>
  <c r="L285" i="9"/>
  <c r="L286" i="9"/>
  <c r="L287" i="9"/>
  <c r="L288" i="9"/>
  <c r="L289" i="9"/>
  <c r="L290" i="9"/>
  <c r="L291" i="9"/>
  <c r="L292" i="9"/>
  <c r="L293" i="9"/>
  <c r="L294" i="9"/>
  <c r="L295" i="9"/>
  <c r="L296" i="9"/>
  <c r="L297" i="9"/>
  <c r="L298" i="9"/>
  <c r="L299" i="9"/>
  <c r="L300" i="9"/>
  <c r="L301" i="9"/>
  <c r="L302" i="9"/>
  <c r="L303" i="9"/>
  <c r="E23" i="11"/>
  <c r="E22" i="11"/>
  <c r="I6" i="9"/>
  <c r="I7" i="9"/>
  <c r="I8" i="9"/>
  <c r="I9" i="9"/>
  <c r="N9" i="9" s="1"/>
  <c r="O9" i="9" s="1"/>
  <c r="I10" i="9"/>
  <c r="N10" i="9" s="1"/>
  <c r="O10" i="9" s="1"/>
  <c r="I11" i="9"/>
  <c r="I12" i="9"/>
  <c r="I13" i="9"/>
  <c r="I14" i="9"/>
  <c r="I15" i="9"/>
  <c r="I16" i="9"/>
  <c r="I17" i="9"/>
  <c r="I18" i="9"/>
  <c r="I19" i="9"/>
  <c r="I20" i="9"/>
  <c r="I21" i="9"/>
  <c r="I22" i="9"/>
  <c r="I23" i="9"/>
  <c r="I24" i="9"/>
  <c r="I25" i="9"/>
  <c r="I26" i="9"/>
  <c r="I27" i="9"/>
  <c r="I28" i="9"/>
  <c r="I29" i="9"/>
  <c r="I30" i="9"/>
  <c r="I31" i="9"/>
  <c r="I32" i="9"/>
  <c r="I33" i="9"/>
  <c r="N33" i="9" s="1"/>
  <c r="I34" i="9"/>
  <c r="I35" i="9"/>
  <c r="I36" i="9"/>
  <c r="I37" i="9"/>
  <c r="I38" i="9"/>
  <c r="I39" i="9"/>
  <c r="I40" i="9"/>
  <c r="I41" i="9"/>
  <c r="I42" i="9"/>
  <c r="I43" i="9"/>
  <c r="I44" i="9"/>
  <c r="I45" i="9"/>
  <c r="I46" i="9"/>
  <c r="I47" i="9"/>
  <c r="I48" i="9"/>
  <c r="N48" i="9" s="1"/>
  <c r="I49" i="9"/>
  <c r="N49" i="9" s="1"/>
  <c r="I50" i="9"/>
  <c r="N50" i="9" s="1"/>
  <c r="I51" i="9"/>
  <c r="N51" i="9" s="1"/>
  <c r="I52" i="9"/>
  <c r="N52" i="9" s="1"/>
  <c r="I53" i="9"/>
  <c r="N53" i="9" s="1"/>
  <c r="I54" i="9"/>
  <c r="N54" i="9" s="1"/>
  <c r="I55" i="9"/>
  <c r="N55" i="9" s="1"/>
  <c r="I56" i="9"/>
  <c r="N56" i="9" s="1"/>
  <c r="I57" i="9"/>
  <c r="N57" i="9" s="1"/>
  <c r="I58" i="9"/>
  <c r="N58" i="9" s="1"/>
  <c r="I59" i="9"/>
  <c r="N59" i="9" s="1"/>
  <c r="I60" i="9"/>
  <c r="N60" i="9" s="1"/>
  <c r="I61" i="9"/>
  <c r="N61" i="9" s="1"/>
  <c r="I62" i="9"/>
  <c r="N62" i="9" s="1"/>
  <c r="I63" i="9"/>
  <c r="N63" i="9" s="1"/>
  <c r="I64" i="9"/>
  <c r="N64" i="9" s="1"/>
  <c r="I65" i="9"/>
  <c r="N65" i="9" s="1"/>
  <c r="I66" i="9"/>
  <c r="N66" i="9" s="1"/>
  <c r="I67" i="9"/>
  <c r="N67" i="9" s="1"/>
  <c r="I68" i="9"/>
  <c r="N68" i="9" s="1"/>
  <c r="I69" i="9"/>
  <c r="N69" i="9" s="1"/>
  <c r="I70" i="9"/>
  <c r="N70" i="9" s="1"/>
  <c r="I71" i="9"/>
  <c r="N71" i="9" s="1"/>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I144" i="9"/>
  <c r="I145" i="9"/>
  <c r="I146" i="9"/>
  <c r="I147" i="9"/>
  <c r="I148" i="9"/>
  <c r="I149" i="9"/>
  <c r="I150" i="9"/>
  <c r="I151" i="9"/>
  <c r="I152" i="9"/>
  <c r="I153" i="9"/>
  <c r="I154" i="9"/>
  <c r="I155" i="9"/>
  <c r="I156" i="9"/>
  <c r="I157" i="9"/>
  <c r="I158" i="9"/>
  <c r="I159" i="9"/>
  <c r="I160" i="9"/>
  <c r="I161" i="9"/>
  <c r="I162" i="9"/>
  <c r="I163" i="9"/>
  <c r="I164" i="9"/>
  <c r="I165" i="9"/>
  <c r="I166" i="9"/>
  <c r="I167" i="9"/>
  <c r="I168" i="9"/>
  <c r="I169" i="9"/>
  <c r="I170" i="9"/>
  <c r="I171" i="9"/>
  <c r="I172" i="9"/>
  <c r="I173" i="9"/>
  <c r="I174" i="9"/>
  <c r="I175" i="9"/>
  <c r="I176" i="9"/>
  <c r="I177" i="9"/>
  <c r="I178" i="9"/>
  <c r="I179" i="9"/>
  <c r="I180" i="9"/>
  <c r="I181" i="9"/>
  <c r="I182" i="9"/>
  <c r="I183" i="9"/>
  <c r="I184" i="9"/>
  <c r="I185" i="9"/>
  <c r="I186" i="9"/>
  <c r="I187" i="9"/>
  <c r="I188" i="9"/>
  <c r="I189" i="9"/>
  <c r="I190" i="9"/>
  <c r="I191" i="9"/>
  <c r="I192" i="9"/>
  <c r="I193" i="9"/>
  <c r="I194" i="9"/>
  <c r="I195" i="9"/>
  <c r="I196" i="9"/>
  <c r="I197" i="9"/>
  <c r="I198" i="9"/>
  <c r="I199" i="9"/>
  <c r="I200" i="9"/>
  <c r="I201" i="9"/>
  <c r="I202" i="9"/>
  <c r="I203" i="9"/>
  <c r="I204" i="9"/>
  <c r="I205" i="9"/>
  <c r="I206" i="9"/>
  <c r="I207" i="9"/>
  <c r="I208" i="9"/>
  <c r="I209" i="9"/>
  <c r="I210" i="9"/>
  <c r="I211" i="9"/>
  <c r="I212" i="9"/>
  <c r="I213" i="9"/>
  <c r="I214" i="9"/>
  <c r="I215" i="9"/>
  <c r="I216" i="9"/>
  <c r="I217" i="9"/>
  <c r="I218" i="9"/>
  <c r="I219" i="9"/>
  <c r="I220" i="9"/>
  <c r="I221" i="9"/>
  <c r="I222" i="9"/>
  <c r="I223" i="9"/>
  <c r="I224" i="9"/>
  <c r="I225" i="9"/>
  <c r="I226" i="9"/>
  <c r="I227" i="9"/>
  <c r="I228" i="9"/>
  <c r="I229" i="9"/>
  <c r="I230" i="9"/>
  <c r="I231" i="9"/>
  <c r="I232" i="9"/>
  <c r="I233" i="9"/>
  <c r="I234" i="9"/>
  <c r="I235" i="9"/>
  <c r="I236" i="9"/>
  <c r="I237" i="9"/>
  <c r="I238" i="9"/>
  <c r="I239" i="9"/>
  <c r="I240" i="9"/>
  <c r="I241" i="9"/>
  <c r="I242" i="9"/>
  <c r="I243" i="9"/>
  <c r="I244" i="9"/>
  <c r="I245" i="9"/>
  <c r="I246" i="9"/>
  <c r="I247" i="9"/>
  <c r="I248" i="9"/>
  <c r="I249" i="9"/>
  <c r="I250" i="9"/>
  <c r="I251" i="9"/>
  <c r="I252" i="9"/>
  <c r="I253" i="9"/>
  <c r="I254" i="9"/>
  <c r="I255" i="9"/>
  <c r="I256" i="9"/>
  <c r="I257" i="9"/>
  <c r="I258" i="9"/>
  <c r="I259" i="9"/>
  <c r="I260" i="9"/>
  <c r="I261" i="9"/>
  <c r="I262" i="9"/>
  <c r="I263" i="9"/>
  <c r="I264" i="9"/>
  <c r="I265" i="9"/>
  <c r="I266" i="9"/>
  <c r="I267" i="9"/>
  <c r="I268" i="9"/>
  <c r="I269" i="9"/>
  <c r="I270" i="9"/>
  <c r="I271" i="9"/>
  <c r="I272" i="9"/>
  <c r="I273" i="9"/>
  <c r="I274" i="9"/>
  <c r="I275" i="9"/>
  <c r="I276" i="9"/>
  <c r="I277" i="9"/>
  <c r="I278" i="9"/>
  <c r="I279" i="9"/>
  <c r="I280" i="9"/>
  <c r="I281" i="9"/>
  <c r="I282" i="9"/>
  <c r="I283" i="9"/>
  <c r="I284" i="9"/>
  <c r="I285" i="9"/>
  <c r="I286" i="9"/>
  <c r="I287" i="9"/>
  <c r="I288" i="9"/>
  <c r="I289" i="9"/>
  <c r="I290" i="9"/>
  <c r="I291" i="9"/>
  <c r="I292" i="9"/>
  <c r="I293" i="9"/>
  <c r="I294" i="9"/>
  <c r="I295" i="9"/>
  <c r="I296" i="9"/>
  <c r="I297" i="9"/>
  <c r="I298" i="9"/>
  <c r="I299" i="9"/>
  <c r="I300" i="9"/>
  <c r="I301" i="9"/>
  <c r="I302" i="9"/>
  <c r="I303" i="9"/>
  <c r="D10" i="7"/>
  <c r="E10" i="7"/>
  <c r="F10" i="7"/>
  <c r="G10" i="7"/>
  <c r="C10" i="7"/>
  <c r="Z106" i="11"/>
  <c r="Y106" i="11"/>
  <c r="X106" i="11"/>
  <c r="W106" i="11"/>
  <c r="W98" i="11" s="1"/>
  <c r="V106" i="11"/>
  <c r="Y104" i="11"/>
  <c r="Z103" i="11"/>
  <c r="Y103" i="11"/>
  <c r="V103" i="11"/>
  <c r="Z102" i="11"/>
  <c r="V102" i="11"/>
  <c r="X101" i="11"/>
  <c r="Y100" i="11"/>
  <c r="X100" i="11"/>
  <c r="Z99" i="11"/>
  <c r="V99" i="11"/>
  <c r="Z98" i="11"/>
  <c r="V98" i="11"/>
  <c r="Z96" i="11"/>
  <c r="Z93" i="11" s="1"/>
  <c r="Y96" i="11"/>
  <c r="X96" i="11"/>
  <c r="W96" i="11"/>
  <c r="V96" i="11"/>
  <c r="V93" i="11" s="1"/>
  <c r="Y95" i="11"/>
  <c r="Z94" i="11"/>
  <c r="X93" i="11"/>
  <c r="W93" i="11"/>
  <c r="Y92" i="11"/>
  <c r="X92" i="11"/>
  <c r="Y91" i="11"/>
  <c r="V90" i="11"/>
  <c r="X89" i="11"/>
  <c r="Y88" i="11"/>
  <c r="X88" i="11"/>
  <c r="Y87" i="11"/>
  <c r="Z86" i="11"/>
  <c r="Y86" i="11"/>
  <c r="X86" i="11"/>
  <c r="W86" i="11"/>
  <c r="V86" i="11"/>
  <c r="X84" i="11"/>
  <c r="Z82" i="11"/>
  <c r="X81" i="11"/>
  <c r="W81" i="11"/>
  <c r="X80" i="11"/>
  <c r="Y79" i="11"/>
  <c r="W78" i="11"/>
  <c r="V78" i="11"/>
  <c r="Z76" i="11"/>
  <c r="Y76" i="11"/>
  <c r="X76" i="11"/>
  <c r="W76" i="11"/>
  <c r="V76" i="11"/>
  <c r="Z75" i="11"/>
  <c r="W74" i="11"/>
  <c r="X73" i="11"/>
  <c r="W73" i="11"/>
  <c r="Y72" i="11"/>
  <c r="X72" i="11"/>
  <c r="V71" i="11"/>
  <c r="X69" i="11"/>
  <c r="X68" i="11"/>
  <c r="Z67" i="11"/>
  <c r="Z66" i="11"/>
  <c r="Z71" i="11" s="1"/>
  <c r="Y66" i="11"/>
  <c r="X66" i="11"/>
  <c r="W66" i="11"/>
  <c r="V66" i="11"/>
  <c r="V75" i="11" s="1"/>
  <c r="Z63" i="11"/>
  <c r="Z62" i="11"/>
  <c r="W62" i="11"/>
  <c r="W61" i="11"/>
  <c r="Y60" i="11"/>
  <c r="V59" i="11"/>
  <c r="W58" i="11"/>
  <c r="V58" i="11"/>
  <c r="W57" i="11"/>
  <c r="Z56" i="11"/>
  <c r="Y56" i="11"/>
  <c r="Y64" i="11" s="1"/>
  <c r="X56" i="11"/>
  <c r="W56" i="11"/>
  <c r="V56" i="11"/>
  <c r="Z55" i="11"/>
  <c r="Y55" i="11"/>
  <c r="W54" i="11"/>
  <c r="V54" i="11"/>
  <c r="Y52" i="11"/>
  <c r="X52" i="11"/>
  <c r="V51" i="11"/>
  <c r="Z50" i="11"/>
  <c r="W49" i="11"/>
  <c r="Z47" i="11"/>
  <c r="Y47" i="11"/>
  <c r="Z46" i="11"/>
  <c r="Y46" i="11"/>
  <c r="X46" i="11"/>
  <c r="X43" i="11" s="1"/>
  <c r="W46" i="11"/>
  <c r="W53" i="11" s="1"/>
  <c r="V46" i="11"/>
  <c r="X45" i="11"/>
  <c r="W45" i="11"/>
  <c r="Y43" i="11"/>
  <c r="W42" i="11"/>
  <c r="V42" i="11"/>
  <c r="X41" i="11"/>
  <c r="Z40" i="11"/>
  <c r="W38" i="11"/>
  <c r="V38" i="11"/>
  <c r="E38" i="11"/>
  <c r="I37" i="11"/>
  <c r="H37" i="11"/>
  <c r="Z36" i="11"/>
  <c r="Y36" i="11"/>
  <c r="X36" i="11"/>
  <c r="X44" i="11" s="1"/>
  <c r="W36" i="11"/>
  <c r="W40" i="11" s="1"/>
  <c r="V36" i="11"/>
  <c r="I36" i="11"/>
  <c r="E36" i="11"/>
  <c r="W35" i="11"/>
  <c r="H35" i="11"/>
  <c r="G35" i="11"/>
  <c r="Z34" i="11"/>
  <c r="V34" i="11"/>
  <c r="I34" i="11"/>
  <c r="E34" i="11"/>
  <c r="X33" i="11"/>
  <c r="W33" i="11"/>
  <c r="G33" i="11"/>
  <c r="Z32" i="11"/>
  <c r="Y32" i="11"/>
  <c r="V32" i="11"/>
  <c r="Z31" i="11"/>
  <c r="W31" i="11"/>
  <c r="V31" i="11"/>
  <c r="I31" i="11"/>
  <c r="I42" i="11" s="1"/>
  <c r="H31" i="11"/>
  <c r="H42" i="11" s="1"/>
  <c r="G31" i="11"/>
  <c r="G42" i="11" s="1"/>
  <c r="F31" i="11"/>
  <c r="F42" i="11" s="1"/>
  <c r="E31" i="11"/>
  <c r="E42" i="11" s="1"/>
  <c r="X30" i="11"/>
  <c r="I30" i="11"/>
  <c r="I41" i="11" s="1"/>
  <c r="H30" i="11"/>
  <c r="H41" i="11" s="1"/>
  <c r="G30" i="11"/>
  <c r="G41" i="11" s="1"/>
  <c r="F30" i="11"/>
  <c r="F41" i="11" s="1"/>
  <c r="E30" i="11"/>
  <c r="E41" i="11" s="1"/>
  <c r="Z29" i="11"/>
  <c r="W29" i="11"/>
  <c r="V29" i="11"/>
  <c r="I29" i="11"/>
  <c r="I40" i="11" s="1"/>
  <c r="H29" i="11"/>
  <c r="H40" i="11" s="1"/>
  <c r="G29" i="11"/>
  <c r="G40" i="11" s="1"/>
  <c r="F29" i="11"/>
  <c r="F40" i="11" s="1"/>
  <c r="E29" i="11"/>
  <c r="E40" i="11" s="1"/>
  <c r="I28" i="11"/>
  <c r="I39" i="11" s="1"/>
  <c r="H28" i="11"/>
  <c r="H39" i="11" s="1"/>
  <c r="G28" i="11"/>
  <c r="G39" i="11" s="1"/>
  <c r="F28" i="11"/>
  <c r="F39" i="11" s="1"/>
  <c r="E28" i="11"/>
  <c r="E39" i="11" s="1"/>
  <c r="Z27" i="11"/>
  <c r="W27" i="11"/>
  <c r="V27" i="11"/>
  <c r="I27" i="11"/>
  <c r="I38" i="11" s="1"/>
  <c r="H27" i="11"/>
  <c r="H38" i="11" s="1"/>
  <c r="G27" i="11"/>
  <c r="G38" i="11" s="1"/>
  <c r="F27" i="11"/>
  <c r="F38" i="11" s="1"/>
  <c r="E27" i="11"/>
  <c r="Z26" i="11"/>
  <c r="Y26" i="11"/>
  <c r="Y34" i="11" s="1"/>
  <c r="X26" i="11"/>
  <c r="W26" i="11"/>
  <c r="W30" i="11" s="1"/>
  <c r="V26" i="11"/>
  <c r="I26" i="11"/>
  <c r="H26" i="11"/>
  <c r="G26" i="11"/>
  <c r="G37" i="11" s="1"/>
  <c r="F26" i="11"/>
  <c r="F37" i="11" s="1"/>
  <c r="E26" i="11"/>
  <c r="E37" i="11" s="1"/>
  <c r="Z25" i="11"/>
  <c r="V25" i="11"/>
  <c r="I25" i="11"/>
  <c r="H25" i="11"/>
  <c r="H36" i="11" s="1"/>
  <c r="G25" i="11"/>
  <c r="G36" i="11" s="1"/>
  <c r="F25" i="11"/>
  <c r="F36" i="11" s="1"/>
  <c r="E25" i="11"/>
  <c r="Y24" i="11"/>
  <c r="I24" i="11"/>
  <c r="I35" i="11" s="1"/>
  <c r="H24" i="11"/>
  <c r="G24" i="11"/>
  <c r="F24" i="11"/>
  <c r="F35" i="11" s="1"/>
  <c r="E24" i="11"/>
  <c r="E35" i="11" s="1"/>
  <c r="Z23" i="11"/>
  <c r="V23" i="11"/>
  <c r="I23" i="11"/>
  <c r="H23" i="11"/>
  <c r="H34" i="11" s="1"/>
  <c r="G23" i="11"/>
  <c r="G34" i="11" s="1"/>
  <c r="F23" i="11"/>
  <c r="F34" i="11" s="1"/>
  <c r="Y22" i="11"/>
  <c r="I22" i="11"/>
  <c r="I33" i="11" s="1"/>
  <c r="H22" i="11"/>
  <c r="H33" i="11" s="1"/>
  <c r="G22" i="11"/>
  <c r="F22" i="11"/>
  <c r="F33" i="11" s="1"/>
  <c r="E33" i="11"/>
  <c r="Z21" i="11"/>
  <c r="V21" i="11"/>
  <c r="Y19" i="11"/>
  <c r="Z18" i="11"/>
  <c r="Y18" i="11"/>
  <c r="V18" i="11"/>
  <c r="Z17" i="11"/>
  <c r="V17" i="11"/>
  <c r="Z16" i="11"/>
  <c r="Z20" i="11" s="1"/>
  <c r="Y16" i="11"/>
  <c r="X16" i="11"/>
  <c r="X22" i="11" s="1"/>
  <c r="W16" i="11"/>
  <c r="V16" i="11"/>
  <c r="V20" i="11" s="1"/>
  <c r="Y15" i="11"/>
  <c r="X15" i="11"/>
  <c r="Z14" i="11"/>
  <c r="Y14" i="11"/>
  <c r="V14" i="11"/>
  <c r="Z13" i="11"/>
  <c r="Y13" i="11"/>
  <c r="V13" i="11"/>
  <c r="Z12" i="11"/>
  <c r="Y12" i="11"/>
  <c r="V12" i="11"/>
  <c r="Z11" i="11"/>
  <c r="Y11" i="11"/>
  <c r="V11" i="11"/>
  <c r="Z10" i="11"/>
  <c r="Y10" i="11"/>
  <c r="V10" i="11"/>
  <c r="Z9" i="11"/>
  <c r="Y9" i="11"/>
  <c r="V9" i="11"/>
  <c r="Z8" i="11"/>
  <c r="Y8" i="11"/>
  <c r="V8" i="11"/>
  <c r="Z7" i="11"/>
  <c r="Y7" i="11"/>
  <c r="V7" i="11"/>
  <c r="J26" i="1"/>
  <c r="L15" i="1" s="1"/>
  <c r="J25" i="1"/>
  <c r="T2" i="9"/>
  <c r="T3" i="9"/>
  <c r="O46" i="9" l="1"/>
  <c r="N46" i="9"/>
  <c r="O45" i="9"/>
  <c r="N45" i="9"/>
  <c r="O41" i="9"/>
  <c r="N41" i="9"/>
  <c r="O42" i="9"/>
  <c r="N42" i="9"/>
  <c r="O44" i="9"/>
  <c r="N44" i="9"/>
  <c r="O47" i="9"/>
  <c r="N47" i="9"/>
  <c r="O43" i="9"/>
  <c r="N43" i="9"/>
  <c r="N32" i="9"/>
  <c r="O32" i="9" s="1"/>
  <c r="N30" i="9"/>
  <c r="O30" i="9" s="1"/>
  <c r="N29" i="9"/>
  <c r="O29" i="9" s="1"/>
  <c r="O40" i="9"/>
  <c r="N40" i="9"/>
  <c r="N39" i="9"/>
  <c r="O39" i="9" s="1"/>
  <c r="O38" i="9"/>
  <c r="N38" i="9"/>
  <c r="N31" i="9"/>
  <c r="O31" i="9" s="1"/>
  <c r="N37" i="9"/>
  <c r="O37" i="9" s="1"/>
  <c r="N36" i="9"/>
  <c r="O36" i="9" s="1"/>
  <c r="N35" i="9"/>
  <c r="O35" i="9" s="1"/>
  <c r="O34" i="9"/>
  <c r="N34" i="9"/>
  <c r="N18" i="9"/>
  <c r="O18" i="9" s="1"/>
  <c r="N16" i="9"/>
  <c r="O16" i="9" s="1"/>
  <c r="N7" i="9"/>
  <c r="O7" i="9" s="1"/>
  <c r="N6" i="9"/>
  <c r="O6" i="9" s="1"/>
  <c r="N17" i="9"/>
  <c r="O17" i="9" s="1"/>
  <c r="N15" i="9"/>
  <c r="O15" i="9" s="1"/>
  <c r="N14" i="9"/>
  <c r="O14" i="9" s="1"/>
  <c r="N13" i="9"/>
  <c r="O13" i="9" s="1"/>
  <c r="N12" i="9"/>
  <c r="O12" i="9" s="1"/>
  <c r="N11" i="9"/>
  <c r="O11" i="9" s="1"/>
  <c r="N5" i="9"/>
  <c r="O5" i="9" s="1"/>
  <c r="N8" i="9"/>
  <c r="O8" i="9" s="1"/>
  <c r="O4" i="9"/>
  <c r="N28" i="9"/>
  <c r="O28" i="9" s="1"/>
  <c r="N27" i="9"/>
  <c r="O27" i="9" s="1"/>
  <c r="N26" i="9"/>
  <c r="O26" i="9" s="1"/>
  <c r="N25" i="9"/>
  <c r="O25" i="9" s="1"/>
  <c r="N24" i="9"/>
  <c r="O24" i="9" s="1"/>
  <c r="N23" i="9"/>
  <c r="O23" i="9" s="1"/>
  <c r="N22" i="9"/>
  <c r="O22" i="9" s="1"/>
  <c r="N21" i="9"/>
  <c r="O21" i="9" s="1"/>
  <c r="N20" i="9"/>
  <c r="O20" i="9" s="1"/>
  <c r="N19" i="9"/>
  <c r="R2" i="9"/>
  <c r="I2" i="9"/>
  <c r="W24" i="11"/>
  <c r="W22" i="11"/>
  <c r="W19" i="11"/>
  <c r="W15" i="11"/>
  <c r="W11" i="11"/>
  <c r="W7" i="11"/>
  <c r="W18" i="11"/>
  <c r="W14" i="11"/>
  <c r="W10" i="11"/>
  <c r="W20" i="11"/>
  <c r="W17" i="11"/>
  <c r="X55" i="11"/>
  <c r="X51" i="11"/>
  <c r="X47" i="11"/>
  <c r="X62" i="11"/>
  <c r="X58" i="11"/>
  <c r="X54" i="11"/>
  <c r="X50" i="11"/>
  <c r="X60" i="11"/>
  <c r="X53" i="11"/>
  <c r="X49" i="11"/>
  <c r="X61" i="11"/>
  <c r="X48" i="11"/>
  <c r="X64" i="11"/>
  <c r="X57" i="11"/>
  <c r="Y82" i="11"/>
  <c r="Y78" i="11"/>
  <c r="Y74" i="11"/>
  <c r="Y70" i="11"/>
  <c r="Y85" i="11"/>
  <c r="Y81" i="11"/>
  <c r="Y77" i="11"/>
  <c r="Y73" i="11"/>
  <c r="Y69" i="11"/>
  <c r="Y80" i="11"/>
  <c r="Y75" i="11"/>
  <c r="Y67" i="11"/>
  <c r="Y84" i="11"/>
  <c r="Y71" i="11"/>
  <c r="Y83" i="11"/>
  <c r="Y68" i="11"/>
  <c r="X7" i="11"/>
  <c r="W8" i="11"/>
  <c r="X11" i="11"/>
  <c r="W12" i="11"/>
  <c r="X19" i="11"/>
  <c r="W23" i="11"/>
  <c r="X34" i="11"/>
  <c r="X32" i="11"/>
  <c r="X18" i="11"/>
  <c r="X31" i="11"/>
  <c r="X29" i="11"/>
  <c r="X27" i="11"/>
  <c r="X25" i="11"/>
  <c r="X23" i="11"/>
  <c r="X21" i="11"/>
  <c r="X17" i="11"/>
  <c r="X28" i="11"/>
  <c r="Y30" i="11"/>
  <c r="Y42" i="11"/>
  <c r="Y40" i="11"/>
  <c r="Y38" i="11"/>
  <c r="Y45" i="11"/>
  <c r="Y44" i="11"/>
  <c r="Y39" i="11"/>
  <c r="Y31" i="11"/>
  <c r="Y29" i="11"/>
  <c r="Y27" i="11"/>
  <c r="Y35" i="11"/>
  <c r="Y33" i="11"/>
  <c r="Y41" i="11"/>
  <c r="Y37" i="11"/>
  <c r="X65" i="11"/>
  <c r="W104" i="11"/>
  <c r="W100" i="11"/>
  <c r="W103" i="11"/>
  <c r="W99" i="11"/>
  <c r="W101" i="11"/>
  <c r="W105" i="11"/>
  <c r="W97" i="11"/>
  <c r="W102" i="11"/>
  <c r="X14" i="11"/>
  <c r="X10" i="11"/>
  <c r="X13" i="11"/>
  <c r="X9" i="11"/>
  <c r="X20" i="11"/>
  <c r="X24" i="11"/>
  <c r="W25" i="11"/>
  <c r="X8" i="11"/>
  <c r="W9" i="11"/>
  <c r="X12" i="11"/>
  <c r="W13" i="11"/>
  <c r="W21" i="11"/>
  <c r="Y25" i="11"/>
  <c r="Y23" i="11"/>
  <c r="Y21" i="11"/>
  <c r="Y17" i="11"/>
  <c r="Y20" i="11"/>
  <c r="Y28" i="11"/>
  <c r="X35" i="11"/>
  <c r="V35" i="11"/>
  <c r="V33" i="11"/>
  <c r="V40" i="11"/>
  <c r="V30" i="11"/>
  <c r="V28" i="11"/>
  <c r="Z35" i="11"/>
  <c r="Z33" i="11"/>
  <c r="Z42" i="11"/>
  <c r="Z38" i="11"/>
  <c r="Z30" i="11"/>
  <c r="Z28" i="11"/>
  <c r="Z43" i="11"/>
  <c r="V85" i="11"/>
  <c r="V81" i="11"/>
  <c r="V77" i="11"/>
  <c r="V92" i="11"/>
  <c r="V88" i="11"/>
  <c r="V84" i="11"/>
  <c r="V80" i="11"/>
  <c r="V91" i="11"/>
  <c r="V79" i="11"/>
  <c r="V95" i="11"/>
  <c r="V94" i="11"/>
  <c r="V82" i="11"/>
  <c r="V87" i="11"/>
  <c r="V83" i="11"/>
  <c r="Z85" i="11"/>
  <c r="Z81" i="11"/>
  <c r="Z77" i="11"/>
  <c r="Z92" i="11"/>
  <c r="Z88" i="11"/>
  <c r="Z84" i="11"/>
  <c r="Z80" i="11"/>
  <c r="Z95" i="11"/>
  <c r="Z87" i="11"/>
  <c r="Z83" i="11"/>
  <c r="Z91" i="11"/>
  <c r="Z79" i="11"/>
  <c r="Z90" i="11"/>
  <c r="Z78" i="11"/>
  <c r="V73" i="11"/>
  <c r="Z73" i="11"/>
  <c r="W92" i="11"/>
  <c r="W88" i="11"/>
  <c r="W84" i="11"/>
  <c r="W80" i="11"/>
  <c r="W95" i="11"/>
  <c r="W91" i="11"/>
  <c r="W87" i="11"/>
  <c r="W83" i="11"/>
  <c r="W79" i="11"/>
  <c r="W90" i="11"/>
  <c r="V15" i="11"/>
  <c r="Z15" i="11"/>
  <c r="V19" i="11"/>
  <c r="Z19" i="11"/>
  <c r="V22" i="11"/>
  <c r="Z22" i="11"/>
  <c r="V24" i="11"/>
  <c r="Z24" i="11"/>
  <c r="W32" i="11"/>
  <c r="W34" i="11"/>
  <c r="W37" i="11"/>
  <c r="X39" i="11"/>
  <c r="V49" i="11"/>
  <c r="V45" i="11"/>
  <c r="V52" i="11"/>
  <c r="V48" i="11"/>
  <c r="V44" i="11"/>
  <c r="V41" i="11"/>
  <c r="V39" i="11"/>
  <c r="V37" i="11"/>
  <c r="Z49" i="11"/>
  <c r="Z45" i="11"/>
  <c r="Z52" i="11"/>
  <c r="Z48" i="11"/>
  <c r="Z44" i="11"/>
  <c r="Z41" i="11"/>
  <c r="Z39" i="11"/>
  <c r="Z37" i="11"/>
  <c r="V50" i="11"/>
  <c r="Y51" i="11"/>
  <c r="Z54" i="11"/>
  <c r="V53" i="11"/>
  <c r="Z53" i="11"/>
  <c r="Z59" i="11"/>
  <c r="V63" i="11"/>
  <c r="W72" i="11"/>
  <c r="W68" i="11"/>
  <c r="W64" i="11"/>
  <c r="W60" i="11"/>
  <c r="W75" i="11"/>
  <c r="W71" i="11"/>
  <c r="W67" i="11"/>
  <c r="W63" i="11"/>
  <c r="W59" i="11"/>
  <c r="V67" i="11"/>
  <c r="W70" i="11"/>
  <c r="W77" i="11"/>
  <c r="W85" i="11"/>
  <c r="X83" i="11"/>
  <c r="W89" i="11"/>
  <c r="X103" i="11"/>
  <c r="X99" i="11"/>
  <c r="X95" i="11"/>
  <c r="X91" i="11"/>
  <c r="X87" i="11"/>
  <c r="X102" i="11"/>
  <c r="X98" i="11"/>
  <c r="X94" i="11"/>
  <c r="X90" i="11"/>
  <c r="X97" i="11"/>
  <c r="X105" i="11"/>
  <c r="Y62" i="11"/>
  <c r="Y58" i="11"/>
  <c r="Y54" i="11"/>
  <c r="Y50" i="11"/>
  <c r="Y65" i="11"/>
  <c r="Y61" i="11"/>
  <c r="Y57" i="11"/>
  <c r="Y53" i="11"/>
  <c r="Y49" i="11"/>
  <c r="Y59" i="11"/>
  <c r="V65" i="11"/>
  <c r="V61" i="11"/>
  <c r="V57" i="11"/>
  <c r="V72" i="11"/>
  <c r="V68" i="11"/>
  <c r="V64" i="11"/>
  <c r="V60" i="11"/>
  <c r="Z65" i="11"/>
  <c r="Z61" i="11"/>
  <c r="Z57" i="11"/>
  <c r="Z72" i="11"/>
  <c r="Z68" i="11"/>
  <c r="Z64" i="11"/>
  <c r="Z60" i="11"/>
  <c r="V70" i="11"/>
  <c r="Z74" i="11"/>
  <c r="W28" i="11"/>
  <c r="X42" i="11"/>
  <c r="X40" i="11"/>
  <c r="X38" i="11"/>
  <c r="X37" i="11"/>
  <c r="V43" i="11"/>
  <c r="W52" i="11"/>
  <c r="W48" i="11"/>
  <c r="W44" i="11"/>
  <c r="W41" i="11"/>
  <c r="W39" i="11"/>
  <c r="W55" i="11"/>
  <c r="W51" i="11"/>
  <c r="W47" i="11"/>
  <c r="W43" i="11"/>
  <c r="V47" i="11"/>
  <c r="Y48" i="11"/>
  <c r="W50" i="11"/>
  <c r="Z51" i="11"/>
  <c r="V55" i="11"/>
  <c r="Z58" i="11"/>
  <c r="V62" i="11"/>
  <c r="Y63" i="11"/>
  <c r="W65" i="11"/>
  <c r="X63" i="11"/>
  <c r="W69" i="11"/>
  <c r="Z70" i="11"/>
  <c r="V74" i="11"/>
  <c r="X75" i="11"/>
  <c r="X71" i="11"/>
  <c r="X67" i="11"/>
  <c r="X82" i="11"/>
  <c r="X78" i="11"/>
  <c r="X74" i="11"/>
  <c r="X70" i="11"/>
  <c r="X77" i="11"/>
  <c r="W82" i="11"/>
  <c r="X85" i="11"/>
  <c r="W94" i="11"/>
  <c r="Y102" i="11"/>
  <c r="Y98" i="11"/>
  <c r="Y94" i="11"/>
  <c r="Y90" i="11"/>
  <c r="Y105" i="11"/>
  <c r="Y101" i="11"/>
  <c r="Y97" i="11"/>
  <c r="Y93" i="11"/>
  <c r="Y89" i="11"/>
  <c r="Y99" i="11"/>
  <c r="X104" i="11"/>
  <c r="V105" i="11"/>
  <c r="V101" i="11"/>
  <c r="V97" i="11"/>
  <c r="V104" i="11"/>
  <c r="V100" i="11"/>
  <c r="Z105" i="11"/>
  <c r="Z101" i="11"/>
  <c r="Z97" i="11"/>
  <c r="Z104" i="11"/>
  <c r="Z100" i="11"/>
  <c r="X59" i="11"/>
  <c r="V69" i="11"/>
  <c r="Z69" i="11"/>
  <c r="X79" i="11"/>
  <c r="V89" i="11"/>
  <c r="Z89" i="11"/>
  <c r="S2" i="9" l="1"/>
  <c r="J6" i="1" s="1"/>
  <c r="O19" i="9"/>
  <c r="S3" i="9" s="1"/>
  <c r="J10" i="1" s="1"/>
  <c r="M5" i="9"/>
  <c r="M9" i="9"/>
  <c r="M10" i="9"/>
  <c r="M48" i="9"/>
  <c r="M49" i="9"/>
  <c r="M51" i="9"/>
  <c r="M52" i="9"/>
  <c r="M53" i="9"/>
  <c r="M55" i="9"/>
  <c r="M56" i="9"/>
  <c r="M57" i="9"/>
  <c r="M59" i="9"/>
  <c r="M60" i="9"/>
  <c r="M61" i="9"/>
  <c r="M63" i="9"/>
  <c r="M64" i="9"/>
  <c r="M65" i="9"/>
  <c r="M67" i="9"/>
  <c r="M68" i="9"/>
  <c r="M69" i="9"/>
  <c r="M71" i="9"/>
  <c r="M72" i="9"/>
  <c r="M73" i="9"/>
  <c r="M75" i="9"/>
  <c r="M76" i="9"/>
  <c r="M77" i="9"/>
  <c r="M79" i="9"/>
  <c r="M80" i="9"/>
  <c r="M81" i="9"/>
  <c r="M83" i="9"/>
  <c r="M84" i="9"/>
  <c r="M85" i="9"/>
  <c r="M87" i="9"/>
  <c r="M88" i="9"/>
  <c r="M89" i="9"/>
  <c r="M91" i="9"/>
  <c r="M92" i="9"/>
  <c r="M93" i="9"/>
  <c r="M95" i="9"/>
  <c r="M96" i="9"/>
  <c r="M97" i="9"/>
  <c r="M99" i="9"/>
  <c r="M100" i="9"/>
  <c r="M101" i="9"/>
  <c r="M103" i="9"/>
  <c r="M104" i="9"/>
  <c r="M105" i="9"/>
  <c r="M107" i="9"/>
  <c r="M108" i="9"/>
  <c r="M109" i="9"/>
  <c r="M111" i="9"/>
  <c r="M112" i="9"/>
  <c r="M113" i="9"/>
  <c r="M115" i="9"/>
  <c r="M116" i="9"/>
  <c r="M117" i="9"/>
  <c r="M119" i="9"/>
  <c r="M120" i="9"/>
  <c r="M121" i="9"/>
  <c r="M123" i="9"/>
  <c r="M124" i="9"/>
  <c r="M125" i="9"/>
  <c r="M127" i="9"/>
  <c r="M128" i="9"/>
  <c r="M129" i="9"/>
  <c r="M131" i="9"/>
  <c r="M132" i="9"/>
  <c r="M133" i="9"/>
  <c r="M135" i="9"/>
  <c r="M136" i="9"/>
  <c r="M137" i="9"/>
  <c r="M139" i="9"/>
  <c r="M140" i="9"/>
  <c r="M141" i="9"/>
  <c r="M143" i="9"/>
  <c r="M144" i="9"/>
  <c r="M145" i="9"/>
  <c r="M147" i="9"/>
  <c r="M148" i="9"/>
  <c r="M149" i="9"/>
  <c r="M151" i="9"/>
  <c r="M152" i="9"/>
  <c r="M153" i="9"/>
  <c r="M155" i="9"/>
  <c r="M156" i="9"/>
  <c r="M157" i="9"/>
  <c r="M159" i="9"/>
  <c r="M160" i="9"/>
  <c r="M161" i="9"/>
  <c r="M163" i="9"/>
  <c r="M164" i="9"/>
  <c r="M165" i="9"/>
  <c r="M167" i="9"/>
  <c r="M168" i="9"/>
  <c r="M169" i="9"/>
  <c r="M171" i="9"/>
  <c r="M172" i="9"/>
  <c r="M173" i="9"/>
  <c r="M175" i="9"/>
  <c r="M176" i="9"/>
  <c r="M177" i="9"/>
  <c r="M179" i="9"/>
  <c r="M180" i="9"/>
  <c r="M181" i="9"/>
  <c r="M183" i="9"/>
  <c r="M184" i="9"/>
  <c r="M185" i="9"/>
  <c r="M187" i="9"/>
  <c r="M188" i="9"/>
  <c r="M189" i="9"/>
  <c r="M191" i="9"/>
  <c r="M192" i="9"/>
  <c r="M193" i="9"/>
  <c r="M195" i="9"/>
  <c r="M196" i="9"/>
  <c r="M197" i="9"/>
  <c r="M199" i="9"/>
  <c r="M200" i="9"/>
  <c r="M201" i="9"/>
  <c r="M203" i="9"/>
  <c r="M204" i="9"/>
  <c r="M205" i="9"/>
  <c r="M207" i="9"/>
  <c r="M208" i="9"/>
  <c r="M209" i="9"/>
  <c r="M211" i="9"/>
  <c r="M212" i="9"/>
  <c r="M213" i="9"/>
  <c r="M215" i="9"/>
  <c r="M216" i="9"/>
  <c r="M217" i="9"/>
  <c r="M219" i="9"/>
  <c r="M220" i="9"/>
  <c r="M221" i="9"/>
  <c r="M223" i="9"/>
  <c r="M224" i="9"/>
  <c r="M225" i="9"/>
  <c r="M227" i="9"/>
  <c r="M228" i="9"/>
  <c r="M229" i="9"/>
  <c r="M231" i="9"/>
  <c r="M232" i="9"/>
  <c r="M233" i="9"/>
  <c r="M235" i="9"/>
  <c r="M236" i="9"/>
  <c r="M237" i="9"/>
  <c r="M239" i="9"/>
  <c r="M240" i="9"/>
  <c r="M241" i="9"/>
  <c r="M243" i="9"/>
  <c r="M244" i="9"/>
  <c r="M245" i="9"/>
  <c r="M247" i="9"/>
  <c r="M248" i="9"/>
  <c r="M249" i="9"/>
  <c r="M251" i="9"/>
  <c r="M252" i="9"/>
  <c r="M253" i="9"/>
  <c r="M255" i="9"/>
  <c r="M256" i="9"/>
  <c r="M257" i="9"/>
  <c r="M259" i="9"/>
  <c r="M260" i="9"/>
  <c r="M261" i="9"/>
  <c r="M263" i="9"/>
  <c r="M264" i="9"/>
  <c r="M265" i="9"/>
  <c r="M267" i="9"/>
  <c r="M268" i="9"/>
  <c r="M269" i="9"/>
  <c r="M271" i="9"/>
  <c r="M272" i="9"/>
  <c r="M273" i="9"/>
  <c r="M275" i="9"/>
  <c r="M276" i="9"/>
  <c r="M277" i="9"/>
  <c r="M279" i="9"/>
  <c r="M280" i="9"/>
  <c r="M281" i="9"/>
  <c r="M283" i="9"/>
  <c r="M284" i="9"/>
  <c r="M285" i="9"/>
  <c r="M287" i="9"/>
  <c r="M288" i="9"/>
  <c r="M289" i="9"/>
  <c r="M291" i="9"/>
  <c r="M292" i="9"/>
  <c r="M293" i="9"/>
  <c r="M295" i="9"/>
  <c r="M296" i="9"/>
  <c r="M297" i="9"/>
  <c r="M299" i="9"/>
  <c r="M300" i="9"/>
  <c r="M301" i="9"/>
  <c r="M303" i="9"/>
  <c r="M7" i="9"/>
  <c r="M8" i="9"/>
  <c r="M11" i="9"/>
  <c r="M12" i="9"/>
  <c r="M13" i="9"/>
  <c r="M14" i="9"/>
  <c r="M15" i="9"/>
  <c r="M16" i="9"/>
  <c r="M17" i="9"/>
  <c r="M18" i="9"/>
  <c r="M19"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50" i="9"/>
  <c r="M54" i="9"/>
  <c r="M58" i="9"/>
  <c r="M62" i="9"/>
  <c r="M66" i="9"/>
  <c r="M70" i="9"/>
  <c r="M74" i="9"/>
  <c r="M78" i="9"/>
  <c r="M82" i="9"/>
  <c r="M86" i="9"/>
  <c r="M90" i="9"/>
  <c r="M94" i="9"/>
  <c r="M98" i="9"/>
  <c r="M102" i="9"/>
  <c r="M106" i="9"/>
  <c r="M110" i="9"/>
  <c r="M114" i="9"/>
  <c r="M118" i="9"/>
  <c r="M122" i="9"/>
  <c r="M126" i="9"/>
  <c r="M130" i="9"/>
  <c r="M134" i="9"/>
  <c r="M138" i="9"/>
  <c r="M142" i="9"/>
  <c r="M146" i="9"/>
  <c r="M150" i="9"/>
  <c r="M154" i="9"/>
  <c r="M158" i="9"/>
  <c r="M162" i="9"/>
  <c r="M166" i="9"/>
  <c r="M170" i="9"/>
  <c r="M174" i="9"/>
  <c r="M178" i="9"/>
  <c r="M182" i="9"/>
  <c r="M186" i="9"/>
  <c r="M190" i="9"/>
  <c r="M194" i="9"/>
  <c r="M198" i="9"/>
  <c r="M202" i="9"/>
  <c r="M206" i="9"/>
  <c r="M210" i="9"/>
  <c r="M214" i="9"/>
  <c r="M218" i="9"/>
  <c r="M222" i="9"/>
  <c r="M226" i="9"/>
  <c r="M230" i="9"/>
  <c r="M234" i="9"/>
  <c r="M238" i="9"/>
  <c r="M242" i="9"/>
  <c r="M246" i="9"/>
  <c r="M250" i="9"/>
  <c r="M254" i="9"/>
  <c r="M258" i="9"/>
  <c r="M262" i="9"/>
  <c r="M266" i="9"/>
  <c r="M270" i="9"/>
  <c r="M274" i="9"/>
  <c r="M278" i="9"/>
  <c r="M282" i="9"/>
  <c r="M286" i="9"/>
  <c r="M290" i="9"/>
  <c r="M294" i="9"/>
  <c r="M298" i="9"/>
  <c r="M302" i="9"/>
  <c r="M6" i="9" l="1"/>
  <c r="R3" i="9" s="1"/>
  <c r="J9" i="1"/>
  <c r="J5" i="1"/>
  <c r="D21" i="5" l="1"/>
  <c r="E21" i="5"/>
  <c r="F21" i="5"/>
  <c r="G21" i="5"/>
  <c r="C21" i="5"/>
  <c r="C45" i="1" l="1"/>
  <c r="D45" i="1" s="1"/>
  <c r="G11" i="5" l="1"/>
  <c r="G19" i="5" s="1"/>
  <c r="F11" i="5"/>
  <c r="F19" i="5" s="1"/>
  <c r="E11" i="5"/>
  <c r="E19" i="5" s="1"/>
  <c r="D11" i="5"/>
  <c r="D19" i="5" s="1"/>
  <c r="G10" i="5"/>
  <c r="F10" i="5"/>
  <c r="E10" i="5"/>
  <c r="D10" i="5"/>
  <c r="C10" i="5"/>
  <c r="G9" i="5"/>
  <c r="F9" i="5"/>
  <c r="E9" i="5"/>
  <c r="D9" i="5"/>
  <c r="C9" i="5"/>
  <c r="G8" i="5"/>
  <c r="F8" i="5"/>
  <c r="E8" i="5"/>
  <c r="D8" i="5"/>
  <c r="C8" i="5"/>
  <c r="G7" i="5"/>
  <c r="F7" i="5"/>
  <c r="E7" i="5"/>
  <c r="D7" i="5"/>
  <c r="C7" i="5"/>
  <c r="G6" i="5"/>
  <c r="G15" i="5" s="1"/>
  <c r="F6" i="5"/>
  <c r="F15" i="5" s="1"/>
  <c r="E6" i="5"/>
  <c r="E15" i="5" s="1"/>
  <c r="D6" i="5"/>
  <c r="D15" i="5" s="1"/>
  <c r="C6" i="5"/>
  <c r="C15" i="5" s="1"/>
  <c r="G5" i="5"/>
  <c r="F5" i="5"/>
  <c r="E5" i="5"/>
  <c r="D5" i="5"/>
  <c r="C5" i="5"/>
  <c r="G4" i="5"/>
  <c r="F4" i="5"/>
  <c r="E4" i="5"/>
  <c r="D4" i="5"/>
  <c r="C4" i="5"/>
  <c r="G3" i="5"/>
  <c r="G14" i="5" s="1"/>
  <c r="F3" i="5"/>
  <c r="F14" i="5" s="1"/>
  <c r="E3" i="5"/>
  <c r="E14" i="5" s="1"/>
  <c r="D3" i="5"/>
  <c r="D14" i="5" s="1"/>
  <c r="C3" i="5"/>
  <c r="C14" i="5" s="1"/>
  <c r="C18" i="7"/>
  <c r="C15" i="7"/>
  <c r="C14" i="7"/>
  <c r="G9" i="7"/>
  <c r="F9" i="7"/>
  <c r="E9" i="7"/>
  <c r="D9" i="7"/>
  <c r="G8" i="7"/>
  <c r="F8" i="7"/>
  <c r="E8" i="7"/>
  <c r="D8" i="7"/>
  <c r="C8" i="7"/>
  <c r="G7" i="7"/>
  <c r="F7" i="7"/>
  <c r="E7" i="7"/>
  <c r="D7" i="7"/>
  <c r="C7" i="7"/>
  <c r="G6" i="7"/>
  <c r="F6" i="7"/>
  <c r="E6" i="7"/>
  <c r="D6" i="7"/>
  <c r="C6" i="7"/>
  <c r="G5" i="7"/>
  <c r="F5" i="7"/>
  <c r="E5" i="7"/>
  <c r="D5" i="7"/>
  <c r="C5" i="7"/>
  <c r="G4" i="7"/>
  <c r="F4" i="7"/>
  <c r="E4" i="7"/>
  <c r="D4" i="7"/>
  <c r="C4" i="7"/>
  <c r="G3" i="7"/>
  <c r="G26" i="7" s="1"/>
  <c r="F3" i="7"/>
  <c r="F34" i="7" s="1"/>
  <c r="E3" i="7"/>
  <c r="E34" i="7" s="1"/>
  <c r="D3" i="7"/>
  <c r="D34" i="7" s="1"/>
  <c r="C3" i="7"/>
  <c r="C26" i="7" s="1"/>
  <c r="D40" i="1"/>
  <c r="C40" i="1"/>
  <c r="D39" i="1"/>
  <c r="C39" i="1"/>
  <c r="J27" i="1"/>
  <c r="C29" i="7" l="1"/>
  <c r="C27" i="7"/>
  <c r="H27" i="7" s="1"/>
  <c r="C37" i="7"/>
  <c r="C23" i="7"/>
  <c r="G28" i="7" s="1"/>
  <c r="C16" i="5"/>
  <c r="C17" i="5" s="1"/>
  <c r="C18" i="5" s="1"/>
  <c r="C17" i="1" s="1"/>
  <c r="E26" i="7"/>
  <c r="F16" i="5"/>
  <c r="F17" i="5" s="1"/>
  <c r="F16" i="1" s="1"/>
  <c r="C42" i="1"/>
  <c r="C22" i="7"/>
  <c r="D26" i="7"/>
  <c r="C30" i="5"/>
  <c r="D41" i="1"/>
  <c r="D42" i="1"/>
  <c r="C43" i="1"/>
  <c r="D43" i="1"/>
  <c r="C39" i="5"/>
  <c r="C21" i="7"/>
  <c r="C34" i="7"/>
  <c r="G16" i="5"/>
  <c r="G17" i="5" s="1"/>
  <c r="F26" i="7"/>
  <c r="G34" i="7"/>
  <c r="C35" i="7"/>
  <c r="H35" i="7" s="1"/>
  <c r="D16" i="5"/>
  <c r="D17" i="5" s="1"/>
  <c r="D18" i="5" s="1"/>
  <c r="D17" i="1" s="1"/>
  <c r="E16" i="5"/>
  <c r="E17" i="5" s="1"/>
  <c r="C28" i="7" l="1"/>
  <c r="D38" i="7"/>
  <c r="G38" i="7"/>
  <c r="F38" i="7"/>
  <c r="E38" i="7"/>
  <c r="F28" i="7"/>
  <c r="D28" i="7"/>
  <c r="E28" i="7"/>
  <c r="G36" i="7"/>
  <c r="G16" i="1"/>
  <c r="G18" i="5"/>
  <c r="G17" i="1" s="1"/>
  <c r="G20" i="5"/>
  <c r="F20" i="5"/>
  <c r="F18" i="5"/>
  <c r="F17" i="1" s="1"/>
  <c r="E16" i="1"/>
  <c r="E18" i="5"/>
  <c r="E17" i="1" s="1"/>
  <c r="E20" i="5"/>
  <c r="D20" i="5"/>
  <c r="D16" i="1"/>
  <c r="C20" i="5"/>
  <c r="C16" i="1"/>
  <c r="E36" i="7"/>
  <c r="F36" i="7"/>
  <c r="C36" i="7"/>
  <c r="D36" i="7"/>
  <c r="D37" i="7"/>
  <c r="D29" i="7"/>
  <c r="F30" i="7"/>
  <c r="D30" i="7"/>
  <c r="G30" i="7"/>
  <c r="G31" i="7" s="1"/>
  <c r="G20" i="1" s="1"/>
  <c r="G24" i="5" s="1"/>
  <c r="E30" i="7"/>
  <c r="D31" i="7" l="1"/>
  <c r="F31" i="7"/>
  <c r="F20" i="1" s="1"/>
  <c r="F24" i="5" s="1"/>
  <c r="E31" i="7"/>
  <c r="E20" i="1" s="1"/>
  <c r="E24" i="5" s="1"/>
  <c r="C30" i="7"/>
  <c r="D39" i="7"/>
  <c r="C38" i="7"/>
  <c r="C39" i="7" s="1"/>
  <c r="C26" i="1" s="1"/>
  <c r="H28" i="7"/>
  <c r="H36" i="7"/>
  <c r="E37" i="7"/>
  <c r="E39" i="7" s="1"/>
  <c r="E26" i="1" s="1"/>
  <c r="E29" i="7"/>
  <c r="D26" i="1" l="1"/>
  <c r="C31" i="7"/>
  <c r="E33" i="5"/>
  <c r="E35" i="5" s="1"/>
  <c r="F37" i="7"/>
  <c r="F39" i="7" s="1"/>
  <c r="F29" i="7"/>
  <c r="G29" i="7" s="1"/>
  <c r="C20" i="1" l="1"/>
  <c r="C24" i="5" s="1"/>
  <c r="D20" i="1"/>
  <c r="D24" i="5" s="1"/>
  <c r="F26" i="1"/>
  <c r="F27" i="1" s="1"/>
  <c r="D27" i="1"/>
  <c r="G37" i="7"/>
  <c r="G39" i="7" s="1"/>
  <c r="G26" i="1" s="1"/>
  <c r="E26" i="5"/>
  <c r="F21" i="1"/>
  <c r="F26" i="5"/>
  <c r="E27" i="1"/>
  <c r="E29" i="1"/>
  <c r="E34" i="5"/>
  <c r="E28" i="1" s="1"/>
  <c r="D33" i="5"/>
  <c r="D35" i="5" s="1"/>
  <c r="C21" i="1" l="1"/>
  <c r="D21" i="1"/>
  <c r="F33" i="5"/>
  <c r="F35" i="5" s="1"/>
  <c r="F34" i="5" s="1"/>
  <c r="F28" i="1" s="1"/>
  <c r="H39" i="7"/>
  <c r="H38" i="7"/>
  <c r="H37" i="7"/>
  <c r="G33" i="5"/>
  <c r="G35" i="5" s="1"/>
  <c r="G27" i="1"/>
  <c r="G21" i="1"/>
  <c r="G26" i="5"/>
  <c r="H30" i="7"/>
  <c r="H29" i="7"/>
  <c r="H31" i="7"/>
  <c r="E21" i="1"/>
  <c r="F23" i="1"/>
  <c r="F25" i="5"/>
  <c r="F22" i="1" s="1"/>
  <c r="D26" i="5"/>
  <c r="D23" i="1" s="1"/>
  <c r="C26" i="5"/>
  <c r="C23" i="1" s="1"/>
  <c r="D29" i="1"/>
  <c r="D34" i="5"/>
  <c r="D28" i="1" s="1"/>
  <c r="E25" i="5"/>
  <c r="E22" i="1" s="1"/>
  <c r="E23" i="1"/>
  <c r="C27" i="1"/>
  <c r="C33" i="5"/>
  <c r="C35" i="5" s="1"/>
  <c r="C29" i="1" s="1"/>
  <c r="F29" i="1" l="1"/>
  <c r="G29" i="1"/>
  <c r="G34" i="5"/>
  <c r="G28" i="1" s="1"/>
  <c r="G23" i="1"/>
  <c r="C33" i="1" s="1" a="1"/>
  <c r="C33" i="1" s="1"/>
  <c r="G25" i="5"/>
  <c r="G22" i="1" s="1"/>
  <c r="D25" i="5"/>
  <c r="D22" i="1" s="1"/>
  <c r="C25" i="5"/>
  <c r="C22" i="1" s="1"/>
  <c r="C34" i="5"/>
  <c r="C28" i="1" s="1"/>
  <c r="C29" i="5" a="1"/>
  <c r="C29" i="5" s="1"/>
  <c r="C38" i="5" a="1"/>
  <c r="C38" i="5" s="1"/>
  <c r="D33" i="1" l="1" a="1"/>
  <c r="D33" i="1" s="1"/>
  <c r="D34" i="1" s="1"/>
  <c r="C32" i="1" a="1"/>
  <c r="C32" i="1" s="1"/>
  <c r="C35" i="1"/>
  <c r="C50" i="1" s="1"/>
  <c r="C34" i="1"/>
  <c r="C28" i="5" a="1"/>
  <c r="C28" i="5" s="1"/>
  <c r="J28" i="1"/>
  <c r="D32" i="1" a="1"/>
  <c r="D32" i="1" s="1"/>
  <c r="C37" i="5" a="1"/>
  <c r="C37" i="5" s="1"/>
  <c r="C49" i="1" l="1"/>
  <c r="D48" i="1"/>
  <c r="C47" i="1"/>
  <c r="C48" i="1"/>
  <c r="C44" i="1"/>
  <c r="C46" i="1" s="1"/>
  <c r="C36" i="1"/>
  <c r="D35" i="1"/>
  <c r="D50" i="1" s="1"/>
  <c r="D44" i="1"/>
  <c r="D46" i="1" s="1"/>
  <c r="D49" i="1"/>
  <c r="D47" i="1"/>
  <c r="D3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tc={2F595B61-A1BD-414E-ABF4-FAFA741D5FF4}</author>
    <author>tc={FF3AB32F-5723-4C60-9787-C44180988E3B}</author>
  </authors>
  <commentList>
    <comment ref="L3" authorId="0" shapeId="0" xr:uid="{2F595B61-A1BD-414E-ABF4-FAFA741D5FF4}">
      <text>
        <t xml:space="preserve">[Threaded comment]
Your version of Excel allows you to read this threaded comment; however, any edits to it will get removed if the file is opened in a newer version of Excel. Learn more: https://go.microsoft.com/fwlink/?linkid=870924
Comment:
    Discount leaks by 50% that are not in use or connected the entire time to account for reduced operating hours. </t>
      </text>
    </comment>
    <comment ref="N3" authorId="1" shapeId="0" xr:uid="{FF3AB32F-5723-4C60-9787-C44180988E3B}">
      <text>
        <t xml:space="preserve">[Threaded comment]
Your version of Excel allows you to read this threaded comment; however, any edits to it will get removed if the file is opened in a newer version of Excel. Learn more: https://go.microsoft.com/fwlink/?linkid=870924
Comment:
    Discount leaks by 50% that are not in use or connected the entire time to account for reduced operating hours.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tc={BBD66474-048B-4350-B55C-F5638659FCB7}</author>
  </authors>
  <commentList>
    <comment ref="I20" authorId="0" shapeId="0" xr:uid="{BBD66474-048B-4350-B55C-F5638659FCB7}">
      <text>
        <t>[Threaded comment]
Your version of Excel allows you to read this threaded comment; however, any edits to it will get removed if the file is opened in a newer version of Excel. Learn more: https://go.microsoft.com/fwlink/?linkid=870924
Comment:
    Set intercept to 0 to avoid - CFM at 10 db</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<sst xmlns="http://schemas.openxmlformats.org/spreadsheetml/2006/main" count="425" uniqueCount="282">
  <si>
    <t>Compressor Info</t>
  </si>
  <si>
    <t>Compressor 1</t>
  </si>
  <si>
    <t>Compressor 2</t>
  </si>
  <si>
    <t>Compressor 3</t>
  </si>
  <si>
    <t>Compressor 4</t>
  </si>
  <si>
    <t>Compressor 5</t>
  </si>
  <si>
    <r>
      <rPr>
        <b/>
        <sz val="11"/>
        <color theme="5" tint="-0.249977111117893"/>
        <rFont val="Calibri"/>
        <family val="2"/>
        <scheme val="minor"/>
      </rPr>
      <t>Identified</t>
    </r>
    <r>
      <rPr>
        <b/>
        <sz val="11"/>
        <color theme="1"/>
        <rFont val="Calibri"/>
        <family val="2"/>
        <scheme val="minor"/>
      </rPr>
      <t xml:space="preserve"> Leak Info</t>
    </r>
  </si>
  <si>
    <t>Legend</t>
  </si>
  <si>
    <t>Make</t>
  </si>
  <si>
    <t>Number of identified leaks</t>
  </si>
  <si>
    <t>Inputs</t>
  </si>
  <si>
    <t>Model</t>
  </si>
  <si>
    <t>Total identified leak CFM</t>
  </si>
  <si>
    <t>Calcs</t>
  </si>
  <si>
    <t>Compressor Type</t>
  </si>
  <si>
    <t>Size (HP)</t>
  </si>
  <si>
    <r>
      <rPr>
        <b/>
        <sz val="11"/>
        <color rgb="FF00B050"/>
        <rFont val="Calibri"/>
        <family val="2"/>
        <scheme val="minor"/>
      </rPr>
      <t>Repaired</t>
    </r>
    <r>
      <rPr>
        <b/>
        <sz val="11"/>
        <color theme="1"/>
        <rFont val="Calibri"/>
        <family val="2"/>
        <scheme val="minor"/>
      </rPr>
      <t xml:space="preserve"> Leak Info</t>
    </r>
  </si>
  <si>
    <t>Rated Capacity (cfm)</t>
  </si>
  <si>
    <t>Number of repaired leaks</t>
  </si>
  <si>
    <t>Control Type</t>
  </si>
  <si>
    <t>VSD</t>
  </si>
  <si>
    <t>Total repaired leak CFM</t>
  </si>
  <si>
    <t>Sequence Number</t>
  </si>
  <si>
    <r>
      <t xml:space="preserve">Optional Fields - </t>
    </r>
    <r>
      <rPr>
        <sz val="11"/>
        <color rgb="FFFF0000"/>
        <rFont val="Calibri"/>
        <family val="2"/>
        <scheme val="minor"/>
      </rPr>
      <t>Leave blank if unknown</t>
    </r>
  </si>
  <si>
    <t>System Info</t>
  </si>
  <si>
    <t>Full Load Power (kW)</t>
  </si>
  <si>
    <t>Operating Hours</t>
  </si>
  <si>
    <t>system hours, not facility hours</t>
  </si>
  <si>
    <t>Zero Flow Power (kW)</t>
  </si>
  <si>
    <t>Staging/Sequencing Type</t>
  </si>
  <si>
    <t>Trim/Base</t>
  </si>
  <si>
    <t>Compressor effy (kW/cfm)</t>
  </si>
  <si>
    <t>Savings Method</t>
  </si>
  <si>
    <t>Compressor effy source</t>
  </si>
  <si>
    <t>Project Info</t>
  </si>
  <si>
    <r>
      <rPr>
        <b/>
        <sz val="11"/>
        <color theme="5" tint="-0.249977111117893"/>
        <rFont val="Calibri"/>
        <family val="2"/>
        <scheme val="minor"/>
      </rPr>
      <t>Identified</t>
    </r>
    <r>
      <rPr>
        <b/>
        <sz val="11"/>
        <color theme="1"/>
        <rFont val="Calibri"/>
        <family val="2"/>
        <scheme val="minor"/>
      </rPr>
      <t xml:space="preserve"> calcs</t>
    </r>
  </si>
  <si>
    <t>Compressor cfm reduction</t>
  </si>
  <si>
    <t>Proposal cost</t>
  </si>
  <si>
    <t>Compressor CFM % savings</t>
  </si>
  <si>
    <t>Invoice cost</t>
  </si>
  <si>
    <t>Compressor kW savings</t>
  </si>
  <si>
    <t>Utility Rate ($/kWh)</t>
  </si>
  <si>
    <t>Compressor kWh savings</t>
  </si>
  <si>
    <t>System Calcs</t>
  </si>
  <si>
    <r>
      <rPr>
        <b/>
        <sz val="11"/>
        <color rgb="FF00B050"/>
        <rFont val="Calibri"/>
        <family val="2"/>
        <scheme val="minor"/>
      </rPr>
      <t>Repaired</t>
    </r>
    <r>
      <rPr>
        <b/>
        <sz val="11"/>
        <color theme="1"/>
        <rFont val="Calibri"/>
        <family val="2"/>
        <scheme val="minor"/>
      </rPr>
      <t xml:space="preserve"> calcs</t>
    </r>
  </si>
  <si>
    <t>Total Capacity (cfm)</t>
  </si>
  <si>
    <t># compressors</t>
  </si>
  <si>
    <t># compressors with leak svgs</t>
  </si>
  <si>
    <t>Project Summary</t>
  </si>
  <si>
    <t>Identified</t>
  </si>
  <si>
    <t>Repaired</t>
  </si>
  <si>
    <t>Demand Savings (kW)</t>
  </si>
  <si>
    <t>Energy Savings (kWh)</t>
  </si>
  <si>
    <t>Cost Savings (annual)</t>
  </si>
  <si>
    <t>Project Cost</t>
  </si>
  <si>
    <t>Payback (yr)</t>
  </si>
  <si>
    <t>Benchmarks</t>
  </si>
  <si>
    <t>Notes</t>
  </si>
  <si>
    <t># Leaks</t>
  </si>
  <si>
    <t>Leak volume (cfm)</t>
  </si>
  <si>
    <t>Repair % (by vol)</t>
  </si>
  <si>
    <t>&gt;50% good.  Ideally &gt;85%</t>
  </si>
  <si>
    <t>Leak % (cfm)</t>
  </si>
  <si>
    <t>DOE suggests 20-30% for a typical system, large systems are commonly 40-50%, and can be as high as 80%.  https://www.airbestpractices.com/system-assessments/leaks/protect-profits-compressed-air-leakage-best-practices</t>
  </si>
  <si>
    <t>cfm/leak</t>
  </si>
  <si>
    <t>AirBestPractices suggests 3cfm/leak for a tight system, 4cfm/leak for a typical system, and 5cfm/leak for a poorly maintained system.  https://www.airbestpractices.com/system-assessments/leaks/are-compressed-air-leaks-worth-fixing</t>
  </si>
  <si>
    <t>Deemed Cost</t>
  </si>
  <si>
    <t>TA Cost Ratio</t>
  </si>
  <si>
    <t>Good &lt;1, High 1-2, Very High &gt;2</t>
  </si>
  <si>
    <t>fee($)/leak</t>
  </si>
  <si>
    <t>Good &lt;$400/leak, High $400-600/leak, Very High &gt;$600/leak (engineering judgement)</t>
  </si>
  <si>
    <t>fee($)/cfm</t>
  </si>
  <si>
    <t>Good &lt;$60/cfm, High $60-150/cfm, Very High &gt;$150/cfm (engineering judgement)</t>
  </si>
  <si>
    <t>fee($)/HP</t>
  </si>
  <si>
    <t>Good &lt;$11/HP, High $11-20/HP, Very High &gt;$20/HP (engineering judgement)</t>
  </si>
  <si>
    <t>fee($)/kWh</t>
  </si>
  <si>
    <t>Good &lt;$0.05/kWh, High $0.05-$0.17/kWh, Very High &gt;$0.17/kWh (engineering judgement)</t>
  </si>
  <si>
    <t>Compressor table - sorted by sequence number</t>
  </si>
  <si>
    <t>Leak Info</t>
  </si>
  <si>
    <t>Calc Info</t>
  </si>
  <si>
    <t># of compressors affected (identification)</t>
  </si>
  <si>
    <t># of compressors affected (repaired)</t>
  </si>
  <si>
    <t># of compressors in operation</t>
  </si>
  <si>
    <r>
      <rPr>
        <b/>
        <sz val="11"/>
        <color theme="5" tint="-0.249977111117893"/>
        <rFont val="Calibri"/>
        <family val="2"/>
        <scheme val="minor"/>
      </rPr>
      <t>Identified</t>
    </r>
    <r>
      <rPr>
        <b/>
        <sz val="11"/>
        <color theme="1"/>
        <rFont val="Calibri"/>
        <family val="2"/>
        <scheme val="minor"/>
      </rPr>
      <t xml:space="preserve"> cfm savings by compressor and system control type</t>
    </r>
  </si>
  <si>
    <t>CFM savings by control type</t>
  </si>
  <si>
    <t>Total</t>
  </si>
  <si>
    <t>Simple</t>
  </si>
  <si>
    <t>Assumes all savings on trim compressor.  Selected by default if savings are less than trim compressor capacity</t>
  </si>
  <si>
    <t>Tandem</t>
  </si>
  <si>
    <t>Assumes savings are split between all operating compressors proportinally to their capacity</t>
  </si>
  <si>
    <t>Cascading</t>
  </si>
  <si>
    <t>Assumes cascading pressure setpoints such that sequence 1 is last to load, then 2, then 3, etc.  Savings reduce sequence 1 cfm to zero, then start reducing the next in line.  Assumes sequence 1 machine to be 80% loaded.</t>
  </si>
  <si>
    <t>Project identified savings by comp (cfm)</t>
  </si>
  <si>
    <r>
      <rPr>
        <b/>
        <sz val="11"/>
        <color rgb="FF00B050"/>
        <rFont val="Calibri"/>
        <family val="2"/>
        <scheme val="minor"/>
      </rPr>
      <t>Repaired</t>
    </r>
    <r>
      <rPr>
        <b/>
        <sz val="11"/>
        <color theme="1"/>
        <rFont val="Calibri"/>
        <family val="2"/>
        <scheme val="minor"/>
      </rPr>
      <t xml:space="preserve"> cfm savings by compressor and system control type</t>
    </r>
  </si>
  <si>
    <t>Assumes sequence 1 machine is always trim compressor.  If savings exceed trim compressor, base machine is reduced from 100% load to 0%, and remainder of savings is realized on trim machine.</t>
  </si>
  <si>
    <t>Project repaired savings by comp (cfm)</t>
  </si>
  <si>
    <t>Calculator-standardized Compressor Control Types</t>
  </si>
  <si>
    <t>Type</t>
  </si>
  <si>
    <t>Savings Factor</t>
  </si>
  <si>
    <t>Compressor kW/cfm (Actual)</t>
  </si>
  <si>
    <t>Compressor kW/cfm (Selected)</t>
  </si>
  <si>
    <t>Compressor kW/cfm source</t>
  </si>
  <si>
    <t>Control Factor</t>
  </si>
  <si>
    <t>Savings Factor (kW/cfm)</t>
  </si>
  <si>
    <t>CF (kW/kWh)</t>
  </si>
  <si>
    <t>Identified Savings</t>
  </si>
  <si>
    <t>CFM savings</t>
  </si>
  <si>
    <t>Calc'd from identified volume</t>
  </si>
  <si>
    <t>Total Demand Svgs (kW)</t>
  </si>
  <si>
    <t>Total Energy Svgs (kWh)</t>
  </si>
  <si>
    <t>Repaired Savings</t>
  </si>
  <si>
    <t>Calc'd from repaired volume</t>
  </si>
  <si>
    <t>Compressor Types</t>
  </si>
  <si>
    <t>Compressor Control Types</t>
  </si>
  <si>
    <t>System Control Types</t>
  </si>
  <si>
    <t>Savings Methods</t>
  </si>
  <si>
    <t>Centrifugal IGV</t>
  </si>
  <si>
    <t>Centrifugal IBV</t>
  </si>
  <si>
    <r>
      <t>C</t>
    </r>
    <r>
      <rPr>
        <b/>
        <sz val="7"/>
        <color indexed="9"/>
        <rFont val="Calibri"/>
        <family val="1"/>
        <charset val="204"/>
      </rPr>
      <t xml:space="preserve">aircomp  </t>
    </r>
    <r>
      <rPr>
        <b/>
        <sz val="10"/>
        <color indexed="9"/>
        <rFont val="Calibri"/>
        <family val="1"/>
        <charset val="204"/>
      </rPr>
      <t>kW/CFM</t>
    </r>
  </si>
  <si>
    <t>Single-acting Reciprocating Air Compressor</t>
  </si>
  <si>
    <t>Double-acting Reciprocating Air Compressor</t>
  </si>
  <si>
    <t>Lubricant-injected Rotary Screw Compressor</t>
  </si>
  <si>
    <t>Lubricant-free Rotary Screw Compressor</t>
  </si>
  <si>
    <t>Centrifugal Compressor</t>
  </si>
  <si>
    <t>Average/unknown</t>
  </si>
  <si>
    <t>Compressed Air Leak Repair Savings</t>
  </si>
  <si>
    <t>Backup Unit (Y/N)</t>
  </si>
  <si>
    <t>IL TRM</t>
  </si>
  <si>
    <t>Per IL TRM.  If custom calc is used, only use full project cost</t>
  </si>
  <si>
    <t>IL TRM Deemed Cost</t>
  </si>
  <si>
    <t>Compressor kW/cfm (IL TRM table)</t>
  </si>
  <si>
    <t>Shift</t>
  </si>
  <si>
    <t>Coincidence Factor</t>
  </si>
  <si>
    <t>Single shift (8/5)</t>
  </si>
  <si>
    <t>2-shift (16/5)</t>
  </si>
  <si>
    <t>3-shift (24/5)</t>
  </si>
  <si>
    <t>4-shift (24/7)</t>
  </si>
  <si>
    <t>Unknown / Weighted average</t>
  </si>
  <si>
    <t>Shifts</t>
  </si>
  <si>
    <t>Survey</t>
  </si>
  <si>
    <t>Repair</t>
  </si>
  <si>
    <t>Leak #</t>
  </si>
  <si>
    <t>Group Name</t>
  </si>
  <si>
    <t>Machine or Post Number</t>
  </si>
  <si>
    <t>Leak Description</t>
  </si>
  <si>
    <t>Pressure at Leak (psig)</t>
  </si>
  <si>
    <t>Decibel Reading (dB)</t>
  </si>
  <si>
    <r>
      <t>Measured Leak Volume</t>
    </r>
    <r>
      <rPr>
        <vertAlign val="superscript"/>
        <sz val="11"/>
        <rFont val="Arial"/>
        <family val="2"/>
      </rPr>
      <t>A</t>
    </r>
    <r>
      <rPr>
        <sz val="11"/>
        <rFont val="Arial"/>
        <family val="2"/>
      </rPr>
      <t xml:space="preserve"> (CFM)</t>
    </r>
  </si>
  <si>
    <r>
      <t>Leak Size</t>
    </r>
    <r>
      <rPr>
        <vertAlign val="superscript"/>
        <sz val="11"/>
        <rFont val="Arial"/>
        <family val="2"/>
      </rPr>
      <t>B</t>
    </r>
    <r>
      <rPr>
        <sz val="11"/>
        <rFont val="Arial"/>
        <family val="2"/>
      </rPr>
      <t xml:space="preserve"> (CFM)</t>
    </r>
  </si>
  <si>
    <t>Leak Repaired (Y/N)</t>
  </si>
  <si>
    <t>Leaks</t>
  </si>
  <si>
    <t>Total Leaks</t>
  </si>
  <si>
    <t>Repaired Leaks</t>
  </si>
  <si>
    <t>Adjusted  Identified CFM</t>
  </si>
  <si>
    <t>Adjusted  Repaired CFM</t>
  </si>
  <si>
    <t>Temporary Connection</t>
  </si>
  <si>
    <t>Data from NREL</t>
  </si>
  <si>
    <t>https://docs.nlr.gov/docs/fy17osti/68577.pdf</t>
  </si>
  <si>
    <t>On/Off Control</t>
  </si>
  <si>
    <t>Reciprocating - Load/unload</t>
  </si>
  <si>
    <t>Screw - Load/Unload oil free</t>
  </si>
  <si>
    <t>Screw - Load/Unload 1 gal/CFM</t>
  </si>
  <si>
    <t>Screw - Load/Unload 3 gal/CFM</t>
  </si>
  <si>
    <t>Screw - Load/Unload 5 gal/CFM</t>
  </si>
  <si>
    <t>Screw - Load/Unload 10 gal/CFM</t>
  </si>
  <si>
    <t>Inlet modulation</t>
  </si>
  <si>
    <t>Variable displacement</t>
  </si>
  <si>
    <t>NREL</t>
  </si>
  <si>
    <t>Source</t>
  </si>
  <si>
    <t>IL TRM v14</t>
  </si>
  <si>
    <t>Unknown</t>
  </si>
  <si>
    <t>System Air Pressure</t>
  </si>
  <si>
    <t>100 PSIG</t>
  </si>
  <si>
    <t>75 PSIG</t>
  </si>
  <si>
    <t>50 PSIG</t>
  </si>
  <si>
    <t>25 PSIG</t>
  </si>
  <si>
    <t>10 PSIG</t>
  </si>
  <si>
    <r>
      <t>Estimated CFM</t>
    </r>
    <r>
      <rPr>
        <b/>
        <sz val="7"/>
        <color indexed="9"/>
        <rFont val="Calibri"/>
        <family val="1"/>
        <charset val="204"/>
      </rPr>
      <t>leaks</t>
    </r>
  </si>
  <si>
    <t>10 dB</t>
  </si>
  <si>
    <t>20 dB</t>
  </si>
  <si>
    <t>30 dB</t>
  </si>
  <si>
    <t>40 dB</t>
  </si>
  <si>
    <t>50 dB</t>
  </si>
  <si>
    <t>60 dB</t>
  </si>
  <si>
    <t>70 dB</t>
  </si>
  <si>
    <t>80 dB</t>
  </si>
  <si>
    <t>90 dB</t>
  </si>
  <si>
    <t>100 dB</t>
  </si>
  <si>
    <t>Reading</t>
  </si>
  <si>
    <t>Digital Reading</t>
  </si>
  <si>
    <t>Pressure (psig)</t>
  </si>
  <si>
    <t>Leak Orifice Diameter (inches)</t>
  </si>
  <si>
    <t>1/64</t>
  </si>
  <si>
    <t>1/32</t>
  </si>
  <si>
    <t>1/16</t>
  </si>
  <si>
    <t>1/8</t>
  </si>
  <si>
    <t>1/4</t>
  </si>
  <si>
    <t>3/8</t>
  </si>
  <si>
    <t>Version #</t>
  </si>
  <si>
    <t>QC Engineer</t>
  </si>
  <si>
    <t>Lead Engineer</t>
  </si>
  <si>
    <t>Ben Reinhart</t>
  </si>
  <si>
    <t>Date Updated</t>
  </si>
  <si>
    <t>Changes Made</t>
  </si>
  <si>
    <t>Future Changes</t>
  </si>
  <si>
    <t xml:space="preserve">Adapted the CA Leak Repair calculated developed for AEP I&amp;M by ES and CLEAResult to be used for AES IN. Removed all references to MI and other calculation methodologies and updated to the IL TRM v13 methodology only. Added a leak list tab. </t>
  </si>
  <si>
    <t>Brian A'Hearn</t>
  </si>
  <si>
    <t>Future TRM updates or program changes</t>
  </si>
  <si>
    <t>Total HP (non back-up)</t>
  </si>
  <si>
    <t>Total repaired leak CFM (capped at 67% of Total System Capacity)</t>
  </si>
  <si>
    <t>Interpolation</t>
  </si>
  <si>
    <t>CFM at the below PSIG</t>
  </si>
  <si>
    <t>Estimated CFMleaks</t>
  </si>
  <si>
    <t>DB</t>
  </si>
  <si>
    <t>x^2 Coeff</t>
  </si>
  <si>
    <t>x Coeff</t>
  </si>
  <si>
    <t>Intercept</t>
  </si>
  <si>
    <t>Trendline</t>
  </si>
  <si>
    <t>% Difference</t>
  </si>
  <si>
    <t>IL TRM Leak Size (CFM) - Trendline</t>
  </si>
  <si>
    <t>TA Reported CFM</t>
  </si>
  <si>
    <t>IL TRM CFM</t>
  </si>
  <si>
    <t>IL TRM v14 CFM</t>
  </si>
  <si>
    <t>TA CFM</t>
  </si>
  <si>
    <t>Total Storage Capacity (in gallons; optional)</t>
  </si>
  <si>
    <t>Gal /CFM</t>
  </si>
  <si>
    <t>Melanie Fung</t>
  </si>
  <si>
    <t>Updated to include changes in v14 of the IL TRM with the main change being an addition of a dB and pressure rating to estimated CFM table. Also, updated the NREL source for control factors to a newer version of the same NREL source. Capped claimed leaks to 67% of system capacity.</t>
  </si>
  <si>
    <t>AES Indiana Business Rebates &amp; Incentives Program</t>
  </si>
  <si>
    <t>Compressed Air Leak Repair Application</t>
  </si>
  <si>
    <t>Customer Information</t>
  </si>
  <si>
    <t>Customer/Business Name:</t>
  </si>
  <si>
    <t>Account Holder:</t>
  </si>
  <si>
    <t>Phone Number:</t>
  </si>
  <si>
    <t>Email Address:</t>
  </si>
  <si>
    <t>AES Indiana Account Number (As shown on utility bill):</t>
  </si>
  <si>
    <t>Business Rate Class:</t>
  </si>
  <si>
    <t>Electric Meter Number:</t>
  </si>
  <si>
    <t>Installation Street Address:</t>
  </si>
  <si>
    <t>City</t>
  </si>
  <si>
    <t>State</t>
  </si>
  <si>
    <t>Zip Code</t>
  </si>
  <si>
    <t>Building Type:</t>
  </si>
  <si>
    <t>Heating Type:</t>
  </si>
  <si>
    <t>Cooling Type:</t>
  </si>
  <si>
    <t>Mailing Address for Incentive Check</t>
  </si>
  <si>
    <t>Payee Legal Name 
(as shown on income tax return):</t>
  </si>
  <si>
    <t>Payee Business Name
(if different than payee legal name):</t>
  </si>
  <si>
    <t>Payee Legal Address:</t>
  </si>
  <si>
    <t>Payee Contact Name:</t>
  </si>
  <si>
    <t>Payee Phone:</t>
  </si>
  <si>
    <t>Payee Email:</t>
  </si>
  <si>
    <t>Payee Federal Tax Classification (choose from list):</t>
  </si>
  <si>
    <t>Payee Taxpayer Identification Number (TIN) (Complete ONE only. Must match payee legal name above)</t>
  </si>
  <si>
    <t xml:space="preserve">FEIN #: </t>
  </si>
  <si>
    <t>(XX-XXXXXXX)</t>
  </si>
  <si>
    <t>OR SSN:</t>
  </si>
  <si>
    <t>(XX-XX-XXXX)</t>
  </si>
  <si>
    <t>Installing Trade Ally Information</t>
  </si>
  <si>
    <t>Business Name:</t>
  </si>
  <si>
    <t>Contact Name:</t>
  </si>
  <si>
    <t>Address:</t>
  </si>
  <si>
    <t>Sign Application</t>
  </si>
  <si>
    <t>I hereby certify that: 1. The information contained in this final application is accurate and complete. 2. All rules of this incentive application have been followed. 3. I have read and understood the terms and conditions of this document. I agree to verification of equipment installation which may include a site inspection by a program or utility representative. I understand that I am not allowed to receive more than one incentive from this program on any piece of equipment. I hereby agree to indemnify, hold harmless, and release the utility from any actions or claims in regard to the installation, operation, or disposal of equipment (and related materials) covered herein, including liability from any incidental or consequential damages.</t>
  </si>
  <si>
    <t>Signature</t>
  </si>
  <si>
    <t>Print Name</t>
  </si>
  <si>
    <t>Date</t>
  </si>
  <si>
    <t>If Trade Ally is receiving the incentive payment, Trade Ally signature is required below.</t>
  </si>
  <si>
    <t>Program Rules</t>
  </si>
  <si>
    <t>In order to qualify for a leak repair incentive, the following must occur:</t>
  </si>
  <si>
    <t>1. Customer must have an ultrasonic leak audit performed by a qualified contractor.</t>
  </si>
  <si>
    <t>2. Leak audit data must be entered into this workbook.</t>
  </si>
  <si>
    <t>3. Leak repair cost (material and labor) must be entered for each leak repaired. Note that</t>
  </si>
  <si>
    <t xml:space="preserve">internal labor does not count towards the project cost. </t>
  </si>
  <si>
    <t xml:space="preserve">4. Customer must submit this workbook and invoices for both the audit and the leak </t>
  </si>
  <si>
    <t>repairs. A W-9 for payee must also be submitted.</t>
  </si>
  <si>
    <t>5. Incentives are earned at $0.08 per kWh saved.</t>
  </si>
  <si>
    <t>6. Incentives will not exceed 100% of the total cost of leak audit, materials to repair, and</t>
  </si>
  <si>
    <t>external labor.</t>
  </si>
  <si>
    <t>7. Incentives are capped at $1,000,000 per customer per calendar year.</t>
  </si>
  <si>
    <t>Comp 1 (VFD, trim)</t>
  </si>
  <si>
    <t xml:space="preserve">Added application page and an example completed calculator.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</si>
</sst>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164" formatCode="0.0000"/>
    <numFmt numFmtId="165" formatCode="0.0%"/>
    <numFmt numFmtId="166" formatCode="0.0"/>
    <numFmt numFmtId="167" formatCode="_(&quot;$&quot;* #,##0_);_(&quot;$&quot;* \(#,##0\);_(&quot;$&quot;* &quot;-&quot;??_);_(@_)"/>
    <numFmt numFmtId="168" formatCode="_(&quot;$&quot;* #,##0.000_);_(&quot;$&quot;* \(#,##0.000\);_(&quot;$&quot;* &quot;-&quot;??_);_(@_)"/>
    <numFmt numFmtId="169" formatCode="0.000"/>
    <numFmt numFmtId="170" formatCode="&quot;$&quot;#,##0.00"/>
    <numFmt numFmtId="171" formatCode="#,##0.0"/>
    <numFmt numFmtId="172" formatCode="&quot;$&quot;#,##0"/>
    <numFmt numFmtId="173" formatCode="0.000000"/>
  </numFmts>
  <fonts count="35" x14ac:knownFonts="1">
    <font>
      <sz val="11"/>
      <color theme="1"/>
      <name val="Calibri"/>
      <family val="2"/>
      <scheme val="minor"/>
    </font>
    <font>
      <b/>
      <sz val="11"/>
      <color theme="1"/>
      <name val="Calibri"/>
      <family val="2"/>
      <scheme val="minor"/>
    </font>
    <font>
      <sz val="10"/>
      <name val="Arial"/>
      <family val="2"/>
    </font>
    <font>
      <sz val="11"/>
      <color rgb="FFFF0000"/>
      <name val="Calibri"/>
      <family val="2"/>
      <scheme val="minor"/>
    </font>
    <font>
      <sz val="11"/>
      <color theme="1"/>
      <name val="Calibri"/>
      <family val="2"/>
      <scheme val="minor"/>
    </font>
    <font>
      <sz val="11"/>
      <name val="Calibri"/>
      <family val="2"/>
      <scheme val="minor"/>
    </font>
    <font>
      <b/>
      <sz val="11"/>
      <color theme="5"/>
      <name val="Calibri"/>
      <family val="2"/>
      <scheme val="minor"/>
    </font>
    <font>
      <b/>
      <sz val="11"/>
      <color theme="5" tint="-0.249977111117893"/>
      <name val="Calibri"/>
      <family val="2"/>
      <scheme val="minor"/>
    </font>
    <font>
      <b/>
      <sz val="11"/>
      <color rgb="FF00B050"/>
      <name val="Calibri"/>
      <family val="2"/>
      <scheme val="minor"/>
    </font>
    <font>
      <sz val="10"/>
      <color indexed="8"/>
      <name val="Arial"/>
      <family val="2"/>
    </font>
    <font>
      <b/>
      <sz val="10"/>
      <color indexed="9"/>
      <name val="Calibri"/>
      <family val="2"/>
    </font>
    <font>
      <b/>
      <sz val="7"/>
      <color indexed="9"/>
      <name val="Calibri"/>
      <family val="1"/>
      <charset val="204"/>
    </font>
    <font>
      <b/>
      <sz val="10"/>
      <color indexed="9"/>
      <name val="Calibri"/>
      <family val="1"/>
      <charset val="204"/>
    </font>
    <font>
      <sz val="10"/>
      <color indexed="8"/>
      <name val="Calibri"/>
      <family val="2"/>
    </font>
    <font>
      <b/>
      <sz val="10"/>
      <color indexed="8"/>
      <name val="Calibri"/>
      <family val="2"/>
    </font>
    <font>
      <b/>
      <sz val="10"/>
      <color indexed="8"/>
      <name val="Calibri"/>
      <family val="1"/>
      <charset val="204"/>
    </font>
    <font>
      <sz val="11"/>
      <name val="Arial"/>
      <family val="2"/>
    </font>
    <font>
      <b/>
      <sz val="11"/>
      <name val="Arial"/>
      <family val="2"/>
    </font>
    <font>
      <vertAlign val="superscript"/>
      <sz val="11"/>
      <name val="Arial"/>
      <family val="2"/>
    </font>
    <font>
      <sz val="10"/>
      <name val="Arial"/>
      <family val="2"/>
    </font>
    <font>
      <u/>
      <sz val="11"/>
      <color theme="10"/>
      <name val="Calibri"/>
      <family val="2"/>
      <scheme val="minor"/>
    </font>
    <font>
      <sz val="8"/>
      <name val="Calibri"/>
      <family val="2"/>
      <scheme val="minor"/>
    </font>
    <font>
      <sz val="10"/>
      <name val="Times New Roman"/>
      <family val="1"/>
      <charset val="204"/>
    </font>
    <font>
      <b/>
      <sz val="11"/>
      <color indexed="9"/>
      <name val="Calibri"/>
      <family val="2"/>
      <scheme val="minor"/>
    </font>
    <font>
      <sz val="11"/>
      <color indexed="8"/>
      <name val="Calibri"/>
      <family val="2"/>
      <scheme val="minor"/>
    </font>
    <font>
      <sz val="11"/>
      <color theme="0"/>
      <name val="Arial"/>
      <family val="2"/>
    </font>
    <font>
      <sz val="12"/>
      <name val="Arial"/>
      <family val="2"/>
    </font>
    <font>
      <sz val="12"/>
      <color theme="0"/>
      <name val="Arial"/>
      <family val="2"/>
    </font>
    <font>
      <sz val="11"/>
      <color theme="1"/>
      <name val="Arial"/>
      <family val="2"/>
    </font>
    <font>
      <sz val="24"/>
      <name val="Arial"/>
      <family val="2"/>
    </font>
    <font>
      <sz val="8"/>
      <color theme="1"/>
      <name val="Arial"/>
      <family val="2"/>
    </font>
    <font>
      <b/>
      <sz val="8"/>
      <name val="Arial"/>
      <family val="2"/>
    </font>
    <font>
      <sz val="8"/>
      <name val="Arial"/>
      <family val="2"/>
    </font>
    <font>
      <sz val="9"/>
      <color theme="1"/>
      <name val="Arial"/>
      <family val="2"/>
    </font>
    <font>
      <b/>
      <sz val="11"/>
      <color theme="1"/>
      <name val="Arial"/>
      <family val="2"/>
    </font>
  </fonts>
  <fills count="14">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808080"/>
        <bgColor indexed="64"/>
      </patternFill>
    </fill>
    <fill>
      <patternFill patternType="solid">
        <fgColor rgb="FFA6A6A6"/>
        <bgColor indexed="64"/>
      </patternFill>
    </fill>
    <fill>
      <patternFill patternType="solid">
        <fgColor rgb="FFE5E5E5"/>
        <bgColor indexed="64"/>
      </patternFill>
    </fill>
    <fill>
      <patternFill patternType="solid">
        <fgColor theme="0"/>
        <bgColor indexed="64"/>
      </patternFill>
    </fill>
    <fill>
      <patternFill patternType="solid">
        <fgColor rgb="FFF5F5F5"/>
        <bgColor indexed="64"/>
      </patternFill>
    </fill>
    <fill>
      <patternFill patternType="solid">
        <fgColor rgb="FF16A837"/>
        <bgColor indexed="64"/>
      </patternFill>
    </fill>
    <fill>
      <patternFill patternType="solid">
        <fgColor indexed="55"/>
        <bgColor indexed="64"/>
      </patternFill>
    </fill>
    <fill>
      <patternFill patternType="solid">
        <fgColor theme="0" tint="-4.9989318521683403E-2"/>
        <bgColor indexed="64"/>
      </patternFill>
    </fill>
  </fills>
  <borders count="32">
    <border>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7">
    <xf numFmtId="0" fontId="0" fillId="0" borderId="0"/>
    <xf numFmtId="9" fontId="2" fillId="0" borderId="0" applyFont="0" applyFill="0" applyBorder="0" applyAlignment="0" applyProtection="0"/>
    <xf numFmtId="0" fontId="2" fillId="0" borderId="0"/>
    <xf numFmtId="9" fontId="4" fillId="0" borderId="0" applyFont="0" applyFill="0" applyBorder="0" applyAlignment="0" applyProtection="0"/>
    <xf numFmtId="44" fontId="4" fillId="0" borderId="0" applyFont="0" applyFill="0" applyBorder="0" applyAlignment="0" applyProtection="0"/>
    <xf numFmtId="0" fontId="4"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19" fillId="0" borderId="0"/>
    <xf numFmtId="0" fontId="20" fillId="0" borderId="0" applyNumberFormat="0" applyFill="0" applyBorder="0" applyAlignment="0" applyProtection="0"/>
  </cellStyleXfs>
  <cellXfs count="265">
    <xf numFmtId="0" fontId="0" fillId="0" borderId="0" xfId="0"/>
    <xf numFmtId="0" fontId="1" fillId="0" borderId="0" xfId="0" applyFont="1"/>
    <xf numFmtId="0" fontId="0" fillId="0" borderId="0" xfId="0" applyAlignment="1">
      <alignment wrapText="1"/>
    </xf>
    <xf numFmtId="0" fontId="0" fillId="0" borderId="21"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3" borderId="21" xfId="0" applyFill="1" applyBorder="1" applyAlignment="1">
      <alignment vertical="center"/>
    </xf>
    <xf numFmtId="0" fontId="0" fillId="4" borderId="24" xfId="0" applyFill="1" applyBorder="1" applyAlignment="1">
      <alignment vertical="center"/>
    </xf>
    <xf numFmtId="165" fontId="0" fillId="3" borderId="24" xfId="3" applyNumberFormat="1" applyFont="1" applyFill="1" applyBorder="1" applyAlignment="1">
      <alignment vertical="center"/>
    </xf>
    <xf numFmtId="166" fontId="0" fillId="3" borderId="25" xfId="0" applyNumberFormat="1" applyFill="1" applyBorder="1" applyAlignment="1">
      <alignment horizontal="right" vertical="center"/>
    </xf>
    <xf numFmtId="167" fontId="0" fillId="3" borderId="21" xfId="0" applyNumberFormat="1" applyFill="1" applyBorder="1" applyAlignment="1">
      <alignment vertical="center"/>
    </xf>
    <xf numFmtId="167" fontId="0" fillId="3" borderId="24" xfId="4" applyNumberFormat="1" applyFont="1" applyFill="1" applyBorder="1" applyAlignment="1">
      <alignment vertical="center"/>
    </xf>
    <xf numFmtId="166" fontId="0" fillId="3" borderId="25" xfId="0" applyNumberFormat="1" applyFill="1" applyBorder="1" applyAlignment="1">
      <alignment vertical="center"/>
    </xf>
    <xf numFmtId="44" fontId="0" fillId="3" borderId="21" xfId="0" applyNumberFormat="1" applyFill="1" applyBorder="1" applyAlignment="1">
      <alignment vertical="center"/>
    </xf>
    <xf numFmtId="44" fontId="0" fillId="3" borderId="24" xfId="0" applyNumberFormat="1" applyFill="1" applyBorder="1" applyAlignment="1">
      <alignment vertical="center"/>
    </xf>
    <xf numFmtId="0" fontId="0" fillId="3" borderId="13" xfId="0" applyFill="1" applyBorder="1" applyAlignment="1">
      <alignment vertical="center"/>
    </xf>
    <xf numFmtId="9" fontId="0" fillId="3" borderId="14" xfId="3" applyFont="1" applyFill="1" applyBorder="1" applyAlignment="1">
      <alignment vertical="center"/>
    </xf>
    <xf numFmtId="165" fontId="0" fillId="3" borderId="14" xfId="3" applyNumberFormat="1" applyFont="1" applyFill="1" applyBorder="1" applyAlignment="1">
      <alignment vertical="center"/>
    </xf>
    <xf numFmtId="166" fontId="0" fillId="3" borderId="12" xfId="0" applyNumberFormat="1" applyFill="1" applyBorder="1" applyAlignment="1">
      <alignment horizontal="right" vertical="center"/>
    </xf>
    <xf numFmtId="167" fontId="0" fillId="3" borderId="13" xfId="0" applyNumberFormat="1" applyFill="1" applyBorder="1" applyAlignment="1">
      <alignment vertical="center"/>
    </xf>
    <xf numFmtId="167" fontId="0" fillId="3" borderId="14" xfId="0" applyNumberFormat="1" applyFill="1" applyBorder="1" applyAlignment="1">
      <alignment vertical="center"/>
    </xf>
    <xf numFmtId="166" fontId="0" fillId="3" borderId="12" xfId="0" applyNumberFormat="1" applyFill="1" applyBorder="1" applyAlignment="1">
      <alignment vertical="center"/>
    </xf>
    <xf numFmtId="44" fontId="0" fillId="3" borderId="14" xfId="0" applyNumberFormat="1" applyFill="1" applyBorder="1" applyAlignment="1">
      <alignment vertical="center"/>
    </xf>
    <xf numFmtId="168" fontId="0" fillId="3" borderId="12" xfId="0" applyNumberFormat="1" applyFill="1" applyBorder="1" applyAlignment="1">
      <alignment vertical="center"/>
    </xf>
    <xf numFmtId="0" fontId="0" fillId="0" borderId="7" xfId="0" applyBorder="1" applyAlignment="1">
      <alignment horizontal="center" vertical="center"/>
    </xf>
    <xf numFmtId="2" fontId="9" fillId="0" borderId="7" xfId="0" applyNumberFormat="1" applyFont="1" applyBorder="1" applyAlignment="1">
      <alignment horizontal="center" vertical="top" shrinkToFit="1"/>
    </xf>
    <xf numFmtId="166" fontId="9" fillId="0" borderId="7" xfId="0" applyNumberFormat="1" applyFont="1" applyBorder="1" applyAlignment="1">
      <alignment horizontal="center" vertical="top" shrinkToFit="1"/>
    </xf>
    <xf numFmtId="0" fontId="0" fillId="0" borderId="7" xfId="0" applyBorder="1" applyAlignment="1">
      <alignment horizontal="left" vertical="center"/>
    </xf>
    <xf numFmtId="0" fontId="0" fillId="3" borderId="7" xfId="0" applyFill="1" applyBorder="1" applyAlignment="1">
      <alignment horizontal="center" vertical="center"/>
    </xf>
    <xf numFmtId="164" fontId="0" fillId="3" borderId="7" xfId="0" applyNumberFormat="1" applyFill="1" applyBorder="1" applyAlignment="1">
      <alignment horizontal="center" vertical="center"/>
    </xf>
    <xf numFmtId="164" fontId="1" fillId="3" borderId="7" xfId="0" applyNumberFormat="1" applyFont="1" applyFill="1" applyBorder="1" applyAlignment="1">
      <alignment horizontal="center" vertical="center"/>
    </xf>
    <xf numFmtId="9" fontId="0" fillId="3" borderId="7" xfId="3" applyFont="1" applyFill="1" applyBorder="1" applyAlignment="1">
      <alignment horizontal="center" vertical="center"/>
    </xf>
    <xf numFmtId="0" fontId="10" fillId="7" borderId="7" xfId="0" applyFont="1" applyFill="1" applyBorder="1" applyAlignment="1">
      <alignment horizontal="center" vertical="center" wrapText="1"/>
    </xf>
    <xf numFmtId="0" fontId="13" fillId="0" borderId="7" xfId="0" applyFont="1" applyBorder="1" applyAlignment="1">
      <alignment horizontal="center" vertical="center" wrapText="1"/>
    </xf>
    <xf numFmtId="2" fontId="9" fillId="0" borderId="7" xfId="0" applyNumberFormat="1" applyFont="1" applyBorder="1" applyAlignment="1">
      <alignment horizontal="center" vertical="center" shrinkToFit="1"/>
    </xf>
    <xf numFmtId="0" fontId="15" fillId="0" borderId="7" xfId="0" applyFont="1" applyBorder="1" applyAlignment="1">
      <alignment horizontal="center" vertical="center" wrapText="1"/>
    </xf>
    <xf numFmtId="2" fontId="0" fillId="3" borderId="7" xfId="0" applyNumberFormat="1" applyFill="1" applyBorder="1" applyAlignment="1">
      <alignment horizontal="center" vertical="center"/>
    </xf>
    <xf numFmtId="0" fontId="0" fillId="0" borderId="0" xfId="0" applyAlignment="1">
      <alignment vertical="center" wrapText="1"/>
    </xf>
    <xf numFmtId="0" fontId="0" fillId="3" borderId="7" xfId="0" applyFill="1" applyBorder="1" applyAlignment="1">
      <alignment horizontal="center" vertical="center" wrapText="1"/>
    </xf>
    <xf numFmtId="0" fontId="1" fillId="3" borderId="7" xfId="0" applyFont="1" applyFill="1" applyBorder="1" applyAlignment="1">
      <alignment horizontal="center" vertical="center"/>
    </xf>
    <xf numFmtId="0" fontId="10" fillId="6" borderId="7"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3" fontId="16" fillId="11" borderId="7" xfId="5" applyNumberFormat="1" applyFont="1" applyFill="1" applyBorder="1" applyAlignment="1" applyProtection="1">
      <alignment horizontal="left" vertical="center" wrapText="1"/>
      <protection locked="0"/>
    </xf>
    <xf numFmtId="3" fontId="16" fillId="11" borderId="7" xfId="5" applyNumberFormat="1" applyFont="1" applyFill="1" applyBorder="1" applyAlignment="1" applyProtection="1">
      <alignment horizontal="center" vertical="center" wrapText="1"/>
      <protection locked="0"/>
    </xf>
    <xf numFmtId="0" fontId="16" fillId="11" borderId="7" xfId="5" applyFont="1" applyFill="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3" fontId="16"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171" fontId="16" fillId="11" borderId="7" xfId="5" applyNumberFormat="1" applyFont="1" applyFill="1" applyBorder="1" applyAlignment="1" applyProtection="1">
      <alignment horizontal="center" vertical="center" wrapText="1"/>
      <protection locked="0"/>
    </xf>
    <xf numFmtId="171" fontId="16" fillId="0" borderId="7" xfId="0" applyNumberFormat="1" applyFont="1" applyBorder="1" applyAlignment="1">
      <alignment horizontal="center" vertical="center" wrapText="1"/>
    </xf>
    <xf numFmtId="3" fontId="16" fillId="0" borderId="7" xfId="0" applyNumberFormat="1" applyFont="1" applyBorder="1" applyAlignment="1">
      <alignment horizontal="center" vertical="center" wrapText="1"/>
    </xf>
    <xf numFmtId="0" fontId="16" fillId="0" borderId="0" xfId="0" applyFont="1" applyAlignment="1">
      <alignment horizontal="center" vertical="center" wrapText="1"/>
    </xf>
    <xf numFmtId="2" fontId="0" fillId="3" borderId="24" xfId="0" applyNumberFormat="1" applyFill="1" applyBorder="1" applyAlignment="1">
      <alignment vertical="center"/>
    </xf>
    <xf numFmtId="0" fontId="0" fillId="2" borderId="7" xfId="0" applyFill="1" applyBorder="1" applyAlignment="1">
      <alignment horizontal="center" vertical="center" wrapText="1"/>
    </xf>
    <xf numFmtId="0" fontId="0" fillId="0" borderId="7" xfId="0" applyBorder="1" applyAlignment="1">
      <alignment horizontal="left" vertical="center" wrapText="1"/>
    </xf>
    <xf numFmtId="0" fontId="2" fillId="0" borderId="0" xfId="0" applyFont="1" applyAlignment="1">
      <alignment vertical="center"/>
    </xf>
    <xf numFmtId="0" fontId="2" fillId="4" borderId="7" xfId="0" applyFont="1" applyFill="1" applyBorder="1" applyAlignment="1">
      <alignment vertical="center"/>
    </xf>
    <xf numFmtId="2" fontId="0" fillId="0" borderId="7" xfId="0" applyNumberFormat="1" applyBorder="1" applyAlignment="1">
      <alignment horizontal="center" vertical="center"/>
    </xf>
    <xf numFmtId="0" fontId="0" fillId="0" borderId="0" xfId="0" applyAlignment="1">
      <alignment vertical="center"/>
    </xf>
    <xf numFmtId="0" fontId="1" fillId="4" borderId="7" xfId="0" applyFont="1" applyFill="1" applyBorder="1" applyAlignment="1">
      <alignment horizontal="center" vertical="center"/>
    </xf>
    <xf numFmtId="0" fontId="1" fillId="0" borderId="0" xfId="0" applyFont="1" applyAlignment="1">
      <alignment vertical="center"/>
    </xf>
    <xf numFmtId="0" fontId="1" fillId="3" borderId="12" xfId="0" applyFont="1" applyFill="1" applyBorder="1" applyAlignment="1">
      <alignment horizontal="center" vertical="center"/>
    </xf>
    <xf numFmtId="0" fontId="0" fillId="0" borderId="7" xfId="0" applyBorder="1" applyAlignment="1">
      <alignment vertical="center"/>
    </xf>
    <xf numFmtId="0" fontId="5" fillId="0" borderId="7" xfId="0" applyFont="1" applyBorder="1" applyAlignment="1">
      <alignment vertical="center"/>
    </xf>
    <xf numFmtId="0" fontId="0" fillId="0" borderId="15" xfId="0" applyBorder="1" applyAlignment="1">
      <alignment vertical="center"/>
    </xf>
    <xf numFmtId="0" fontId="3" fillId="0" borderId="0" xfId="0" applyFont="1" applyAlignment="1">
      <alignment vertical="center"/>
    </xf>
    <xf numFmtId="169" fontId="9" fillId="0" borderId="7" xfId="0" applyNumberFormat="1" applyFont="1" applyBorder="1" applyAlignment="1">
      <alignment horizontal="center" vertical="center" shrinkToFit="1"/>
    </xf>
    <xf numFmtId="0" fontId="7" fillId="0" borderId="5" xfId="0" applyFont="1" applyBorder="1" applyAlignment="1">
      <alignment vertical="center"/>
    </xf>
    <xf numFmtId="0" fontId="0" fillId="0" borderId="8"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0" fillId="3" borderId="7" xfId="0" applyFill="1" applyBorder="1" applyAlignment="1">
      <alignment vertical="center"/>
    </xf>
    <xf numFmtId="0" fontId="0" fillId="3" borderId="17" xfId="0" applyFill="1" applyBorder="1" applyAlignment="1">
      <alignment vertical="center"/>
    </xf>
    <xf numFmtId="166" fontId="9" fillId="0" borderId="7" xfId="0" applyNumberFormat="1" applyFont="1" applyBorder="1" applyAlignment="1">
      <alignment horizontal="center" vertical="center" shrinkToFit="1"/>
    </xf>
    <xf numFmtId="4" fontId="0" fillId="3" borderId="7" xfId="0" applyNumberFormat="1" applyFill="1" applyBorder="1" applyAlignment="1">
      <alignment vertical="center"/>
    </xf>
    <xf numFmtId="3" fontId="0" fillId="3" borderId="7" xfId="0" applyNumberFormat="1" applyFill="1" applyBorder="1" applyAlignment="1">
      <alignment vertical="center"/>
    </xf>
    <xf numFmtId="3" fontId="0" fillId="3" borderId="17" xfId="0" applyNumberFormat="1" applyFill="1" applyBorder="1" applyAlignment="1">
      <alignment vertical="center"/>
    </xf>
    <xf numFmtId="0" fontId="14" fillId="0" borderId="7" xfId="0" applyFont="1" applyBorder="1" applyAlignment="1">
      <alignment horizontal="center" vertical="center" wrapText="1"/>
    </xf>
    <xf numFmtId="0" fontId="0" fillId="0" borderId="2" xfId="0" applyBorder="1" applyAlignment="1">
      <alignment vertical="center"/>
    </xf>
    <xf numFmtId="0" fontId="1" fillId="0" borderId="18" xfId="0" applyFont="1" applyBorder="1" applyAlignment="1">
      <alignment vertical="center"/>
    </xf>
    <xf numFmtId="166" fontId="1" fillId="5" borderId="7" xfId="0" applyNumberFormat="1" applyFont="1" applyFill="1" applyBorder="1" applyAlignment="1">
      <alignment vertical="center"/>
    </xf>
    <xf numFmtId="3" fontId="1" fillId="5" borderId="7" xfId="0" applyNumberFormat="1" applyFont="1" applyFill="1" applyBorder="1" applyAlignment="1">
      <alignment vertical="center"/>
    </xf>
    <xf numFmtId="0" fontId="1" fillId="0" borderId="19" xfId="0" applyFont="1" applyBorder="1" applyAlignment="1">
      <alignment vertical="center"/>
    </xf>
    <xf numFmtId="44" fontId="1" fillId="5" borderId="20" xfId="4" applyFont="1" applyFill="1" applyBorder="1" applyAlignment="1">
      <alignment vertical="center"/>
    </xf>
    <xf numFmtId="0" fontId="0" fillId="0" borderId="9" xfId="0" applyBorder="1" applyAlignment="1">
      <alignment vertical="center"/>
    </xf>
    <xf numFmtId="0" fontId="0" fillId="0" borderId="1" xfId="0" applyBorder="1" applyAlignment="1">
      <alignment vertical="center"/>
    </xf>
    <xf numFmtId="0" fontId="8" fillId="0" borderId="5" xfId="0" applyFont="1" applyBorder="1" applyAlignment="1">
      <alignment vertical="center"/>
    </xf>
    <xf numFmtId="0" fontId="22" fillId="0" borderId="0" xfId="0" applyFont="1" applyAlignment="1">
      <alignment vertical="top" wrapText="1"/>
    </xf>
    <xf numFmtId="0" fontId="10" fillId="6" borderId="27" xfId="0" applyFont="1" applyFill="1" applyBorder="1" applyAlignment="1">
      <alignment horizontal="center" vertical="top" wrapText="1"/>
    </xf>
    <xf numFmtId="0" fontId="10" fillId="6" borderId="28" xfId="0" applyFont="1" applyFill="1" applyBorder="1" applyAlignment="1">
      <alignment horizontal="center" vertical="top" wrapText="1"/>
    </xf>
    <xf numFmtId="166" fontId="9" fillId="0" borderId="27" xfId="0" applyNumberFormat="1" applyFont="1" applyBorder="1" applyAlignment="1">
      <alignment horizontal="center" vertical="top" shrinkToFit="1"/>
    </xf>
    <xf numFmtId="1" fontId="9" fillId="0" borderId="27" xfId="0" applyNumberFormat="1" applyFont="1" applyBorder="1" applyAlignment="1">
      <alignment horizontal="center" vertical="top" shrinkToFit="1"/>
    </xf>
    <xf numFmtId="1" fontId="9" fillId="0" borderId="28" xfId="0" applyNumberFormat="1" applyFont="1" applyBorder="1" applyAlignment="1">
      <alignment horizontal="center" vertical="top" shrinkToFit="1"/>
    </xf>
    <xf numFmtId="0" fontId="10" fillId="6" borderId="7" xfId="0" applyFont="1" applyFill="1" applyBorder="1" applyAlignment="1">
      <alignment vertical="top" wrapText="1"/>
    </xf>
    <xf numFmtId="0" fontId="10" fillId="6" borderId="7" xfId="0" applyFont="1" applyFill="1" applyBorder="1" applyAlignment="1">
      <alignment horizontal="center" vertical="top" wrapText="1"/>
    </xf>
    <xf numFmtId="0" fontId="22" fillId="6" borderId="7" xfId="0" applyFont="1" applyFill="1" applyBorder="1" applyAlignment="1">
      <alignment horizontal="left" wrapText="1"/>
    </xf>
    <xf numFmtId="0" fontId="13" fillId="0" borderId="7" xfId="0" applyFont="1" applyBorder="1" applyAlignment="1">
      <alignment vertical="top" wrapText="1"/>
    </xf>
    <xf numFmtId="1" fontId="9" fillId="0" borderId="7" xfId="0" applyNumberFormat="1" applyFont="1" applyBorder="1" applyAlignment="1">
      <alignment horizontal="center" vertical="top" shrinkToFit="1"/>
    </xf>
    <xf numFmtId="0" fontId="10" fillId="0" borderId="0" xfId="0" applyFont="1" applyAlignment="1">
      <alignment vertical="top" wrapText="1"/>
    </xf>
    <xf numFmtId="0" fontId="10" fillId="6" borderId="27" xfId="0" applyFont="1" applyFill="1" applyBorder="1" applyAlignment="1">
      <alignment horizontal="right" vertical="top" wrapText="1" indent="1"/>
    </xf>
    <xf numFmtId="166" fontId="9" fillId="0" borderId="27" xfId="0" applyNumberFormat="1" applyFont="1" applyBorder="1" applyAlignment="1">
      <alignment horizontal="right" vertical="top" indent="1" shrinkToFit="1"/>
    </xf>
    <xf numFmtId="2" fontId="9" fillId="0" borderId="27" xfId="0" applyNumberFormat="1" applyFont="1" applyBorder="1" applyAlignment="1">
      <alignment horizontal="center" vertical="top" shrinkToFit="1"/>
    </xf>
    <xf numFmtId="1" fontId="9" fillId="0" borderId="27" xfId="0" applyNumberFormat="1" applyFont="1" applyBorder="1" applyAlignment="1">
      <alignment horizontal="right" vertical="top" indent="1" shrinkToFit="1"/>
    </xf>
    <xf numFmtId="14" fontId="0" fillId="0" borderId="7" xfId="0" applyNumberFormat="1" applyBorder="1" applyAlignment="1">
      <alignment horizontal="center" vertical="center"/>
    </xf>
    <xf numFmtId="0" fontId="1" fillId="4" borderId="7" xfId="0" applyFont="1" applyFill="1" applyBorder="1" applyAlignment="1">
      <alignment vertical="center"/>
    </xf>
    <xf numFmtId="0" fontId="0" fillId="2" borderId="7" xfId="0" applyFill="1" applyBorder="1" applyAlignment="1">
      <alignment horizontal="center" vertical="center"/>
    </xf>
    <xf numFmtId="3" fontId="0" fillId="2" borderId="7" xfId="0" applyNumberFormat="1" applyFill="1" applyBorder="1" applyAlignment="1">
      <alignment horizontal="center" vertical="center"/>
    </xf>
    <xf numFmtId="0" fontId="0" fillId="2" borderId="7" xfId="0" applyFill="1" applyBorder="1" applyAlignment="1">
      <alignment vertical="center"/>
    </xf>
    <xf numFmtId="0" fontId="5" fillId="2" borderId="7" xfId="0" applyFont="1" applyFill="1" applyBorder="1" applyAlignment="1">
      <alignment horizontal="center" vertical="center"/>
    </xf>
    <xf numFmtId="166" fontId="0" fillId="3" borderId="7" xfId="0" applyNumberFormat="1" applyFill="1" applyBorder="1" applyAlignment="1">
      <alignment horizontal="center" vertical="center"/>
    </xf>
    <xf numFmtId="167" fontId="0" fillId="2" borderId="7" xfId="4" applyNumberFormat="1" applyFont="1" applyFill="1" applyBorder="1" applyAlignment="1">
      <alignment vertical="center"/>
    </xf>
    <xf numFmtId="165" fontId="0" fillId="3" borderId="7" xfId="3" applyNumberFormat="1" applyFont="1" applyFill="1" applyBorder="1" applyAlignment="1">
      <alignment horizontal="center" vertical="center"/>
    </xf>
    <xf numFmtId="0" fontId="0" fillId="0" borderId="13" xfId="0" applyBorder="1" applyAlignment="1">
      <alignment vertical="center"/>
    </xf>
    <xf numFmtId="167" fontId="0" fillId="2" borderId="13" xfId="4" applyNumberFormat="1" applyFont="1" applyFill="1" applyBorder="1" applyAlignment="1">
      <alignment vertical="center"/>
    </xf>
    <xf numFmtId="168" fontId="0" fillId="2" borderId="7" xfId="4" applyNumberFormat="1" applyFont="1" applyFill="1" applyBorder="1" applyAlignment="1">
      <alignment vertical="center"/>
    </xf>
    <xf numFmtId="3" fontId="0" fillId="3" borderId="7" xfId="0" applyNumberFormat="1" applyFill="1" applyBorder="1" applyAlignment="1">
      <alignment horizontal="center" vertical="center"/>
    </xf>
    <xf numFmtId="165" fontId="0" fillId="0" borderId="0" xfId="3" applyNumberFormat="1" applyFont="1" applyAlignment="1">
      <alignment vertical="center"/>
    </xf>
    <xf numFmtId="0" fontId="7" fillId="4" borderId="7" xfId="0" applyFont="1" applyFill="1" applyBorder="1" applyAlignment="1">
      <alignment horizontal="center" vertical="center"/>
    </xf>
    <xf numFmtId="0" fontId="8" fillId="4" borderId="7" xfId="0" applyFont="1" applyFill="1" applyBorder="1" applyAlignment="1">
      <alignment horizontal="center" vertical="center"/>
    </xf>
    <xf numFmtId="3" fontId="0" fillId="5" borderId="7" xfId="0" applyNumberFormat="1" applyFill="1" applyBorder="1" applyAlignment="1">
      <alignment vertical="center"/>
    </xf>
    <xf numFmtId="172" fontId="0" fillId="3" borderId="7" xfId="0" applyNumberFormat="1" applyFill="1" applyBorder="1" applyAlignment="1">
      <alignment vertical="center"/>
    </xf>
    <xf numFmtId="167" fontId="0" fillId="3" borderId="7" xfId="0" applyNumberFormat="1" applyFill="1" applyBorder="1" applyAlignment="1">
      <alignment vertical="center"/>
    </xf>
    <xf numFmtId="2" fontId="0" fillId="3" borderId="7" xfId="0" applyNumberFormat="1" applyFill="1" applyBorder="1" applyAlignment="1">
      <alignment vertical="center"/>
    </xf>
    <xf numFmtId="0" fontId="6" fillId="4" borderId="7" xfId="0" applyFont="1" applyFill="1" applyBorder="1" applyAlignment="1">
      <alignment horizontal="center" vertical="center"/>
    </xf>
    <xf numFmtId="0" fontId="0" fillId="0" borderId="7" xfId="0" applyBorder="1" applyAlignment="1">
      <alignment vertical="center" wrapText="1"/>
    </xf>
    <xf numFmtId="0" fontId="23" fillId="6" borderId="7" xfId="0" applyFont="1" applyFill="1" applyBorder="1" applyAlignment="1">
      <alignment horizontal="left" vertical="center" wrapText="1"/>
    </xf>
    <xf numFmtId="169" fontId="0" fillId="0" borderId="0" xfId="0" applyNumberFormat="1" applyAlignment="1">
      <alignment horizontal="center" vertical="center"/>
    </xf>
    <xf numFmtId="0" fontId="23" fillId="6" borderId="7" xfId="0" applyFont="1" applyFill="1" applyBorder="1" applyAlignment="1">
      <alignment horizontal="center" vertical="center" wrapText="1"/>
    </xf>
    <xf numFmtId="1" fontId="23" fillId="6" borderId="7" xfId="0" applyNumberFormat="1" applyFont="1" applyFill="1" applyBorder="1" applyAlignment="1">
      <alignment horizontal="center" vertical="center" wrapText="1"/>
    </xf>
    <xf numFmtId="0" fontId="0" fillId="13" borderId="7" xfId="0" applyFill="1" applyBorder="1" applyAlignment="1">
      <alignment horizontal="center" vertical="center"/>
    </xf>
    <xf numFmtId="2" fontId="0" fillId="13" borderId="7" xfId="0" applyNumberFormat="1" applyFill="1" applyBorder="1" applyAlignment="1">
      <alignment horizontal="center" vertical="center"/>
    </xf>
    <xf numFmtId="169" fontId="0" fillId="13" borderId="7" xfId="0" applyNumberFormat="1" applyFill="1" applyBorder="1" applyAlignment="1">
      <alignment horizontal="center" vertical="center"/>
    </xf>
    <xf numFmtId="0" fontId="24" fillId="0" borderId="7" xfId="0" applyFont="1" applyBorder="1" applyAlignment="1">
      <alignment horizontal="right" vertical="center" wrapText="1"/>
    </xf>
    <xf numFmtId="0" fontId="24" fillId="0" borderId="7" xfId="0" applyFont="1" applyBorder="1" applyAlignment="1">
      <alignment horizontal="center" vertical="center" wrapText="1"/>
    </xf>
    <xf numFmtId="166" fontId="24" fillId="0" borderId="7" xfId="0" applyNumberFormat="1" applyFont="1" applyBorder="1" applyAlignment="1">
      <alignment horizontal="center" vertical="center" shrinkToFit="1"/>
    </xf>
    <xf numFmtId="2" fontId="24" fillId="0" borderId="7" xfId="0" applyNumberFormat="1" applyFont="1" applyBorder="1" applyAlignment="1">
      <alignment horizontal="center" vertical="center" shrinkToFit="1"/>
    </xf>
    <xf numFmtId="169" fontId="0" fillId="0" borderId="7" xfId="0" applyNumberFormat="1" applyBorder="1" applyAlignment="1">
      <alignment horizontal="center" vertical="center"/>
    </xf>
    <xf numFmtId="1" fontId="24" fillId="0" borderId="7" xfId="0" applyNumberFormat="1" applyFont="1" applyBorder="1" applyAlignment="1">
      <alignment horizontal="center" vertical="center" shrinkToFit="1"/>
    </xf>
    <xf numFmtId="173" fontId="24" fillId="0" borderId="7" xfId="0" applyNumberFormat="1" applyFont="1" applyBorder="1" applyAlignment="1">
      <alignment horizontal="center" vertical="center" shrinkToFit="1"/>
    </xf>
    <xf numFmtId="9" fontId="0" fillId="0" borderId="7" xfId="3" applyFont="1" applyBorder="1" applyAlignment="1">
      <alignment horizontal="center" vertical="center"/>
    </xf>
    <xf numFmtId="166" fontId="0" fillId="3" borderId="7" xfId="0" applyNumberFormat="1" applyFill="1" applyBorder="1" applyAlignment="1">
      <alignment vertical="center"/>
    </xf>
    <xf numFmtId="166" fontId="3" fillId="3" borderId="7" xfId="0" applyNumberFormat="1" applyFont="1" applyFill="1" applyBorder="1" applyAlignment="1">
      <alignment vertical="center"/>
    </xf>
    <xf numFmtId="0" fontId="1" fillId="5" borderId="7" xfId="0" applyFont="1" applyFill="1" applyBorder="1" applyAlignment="1">
      <alignment vertical="center"/>
    </xf>
    <xf numFmtId="0" fontId="1" fillId="0" borderId="7" xfId="0" applyFont="1" applyBorder="1" applyAlignment="1">
      <alignment vertical="center"/>
    </xf>
    <xf numFmtId="4" fontId="0" fillId="3" borderId="7" xfId="0" applyNumberFormat="1" applyFill="1" applyBorder="1" applyAlignment="1">
      <alignment horizontal="center" vertical="center"/>
    </xf>
    <xf numFmtId="4" fontId="0" fillId="5" borderId="7" xfId="0" applyNumberFormat="1" applyFill="1" applyBorder="1" applyAlignment="1">
      <alignment vertical="center"/>
    </xf>
    <xf numFmtId="44" fontId="0" fillId="3" borderId="13" xfId="0" applyNumberFormat="1" applyFill="1" applyBorder="1" applyAlignment="1">
      <alignment vertical="center"/>
    </xf>
    <xf numFmtId="168" fontId="0" fillId="3" borderId="25" xfId="0" applyNumberFormat="1" applyFill="1" applyBorder="1" applyAlignment="1">
      <alignment vertical="center"/>
    </xf>
    <xf numFmtId="164" fontId="0" fillId="0" borderId="7" xfId="0" applyNumberFormat="1" applyBorder="1" applyAlignment="1">
      <alignment horizontal="center" vertical="center"/>
    </xf>
    <xf numFmtId="0" fontId="17" fillId="8" borderId="7" xfId="5" applyFont="1" applyFill="1" applyBorder="1" applyAlignment="1">
      <alignment horizontal="center" vertical="center" wrapText="1"/>
    </xf>
    <xf numFmtId="171" fontId="17" fillId="8" borderId="7" xfId="5" applyNumberFormat="1" applyFont="1" applyFill="1" applyBorder="1" applyAlignment="1">
      <alignment horizontal="center" vertical="center" wrapText="1"/>
    </xf>
    <xf numFmtId="0" fontId="17" fillId="8" borderId="7" xfId="5" applyFont="1" applyFill="1" applyBorder="1" applyAlignment="1">
      <alignment vertical="center" wrapText="1"/>
    </xf>
    <xf numFmtId="0" fontId="0" fillId="12" borderId="7" xfId="0" applyFill="1" applyBorder="1" applyAlignment="1">
      <alignment vertical="center" wrapText="1"/>
    </xf>
    <xf numFmtId="0" fontId="0" fillId="12" borderId="7" xfId="0" applyFill="1" applyBorder="1" applyAlignment="1">
      <alignment horizontal="center" vertical="center" wrapText="1"/>
    </xf>
    <xf numFmtId="0" fontId="16" fillId="10" borderId="7" xfId="5" applyFont="1" applyFill="1" applyBorder="1" applyAlignment="1">
      <alignment horizontal="left" vertical="center" wrapText="1"/>
    </xf>
    <xf numFmtId="1" fontId="16" fillId="10" borderId="7" xfId="5" applyNumberFormat="1" applyFont="1" applyFill="1" applyBorder="1" applyAlignment="1">
      <alignment horizontal="left" vertical="center" wrapText="1"/>
    </xf>
    <xf numFmtId="0" fontId="16" fillId="10" borderId="7" xfId="5" applyFont="1" applyFill="1" applyBorder="1" applyAlignment="1">
      <alignment horizontal="center" vertical="center" wrapText="1"/>
    </xf>
    <xf numFmtId="0" fontId="16" fillId="9" borderId="7" xfId="5" applyFont="1" applyFill="1" applyBorder="1" applyAlignment="1">
      <alignment horizontal="center" vertical="center" wrapText="1"/>
    </xf>
    <xf numFmtId="4" fontId="16" fillId="3" borderId="7" xfId="5" applyNumberFormat="1" applyFont="1" applyFill="1" applyBorder="1" applyAlignment="1" applyProtection="1">
      <alignment horizontal="center" vertical="center" wrapText="1"/>
      <protection locked="0"/>
    </xf>
    <xf numFmtId="166" fontId="16" fillId="11" borderId="7" xfId="5" applyNumberFormat="1" applyFont="1" applyFill="1" applyBorder="1" applyAlignment="1" applyProtection="1">
      <alignment horizontal="center" vertical="center" wrapText="1"/>
      <protection locked="0"/>
    </xf>
    <xf numFmtId="0" fontId="16" fillId="0" borderId="0" xfId="0" applyFont="1" applyAlignment="1">
      <alignment vertical="center" wrapText="1"/>
    </xf>
    <xf numFmtId="0" fontId="16" fillId="8" borderId="7" xfId="5" applyFont="1" applyFill="1" applyBorder="1" applyAlignment="1">
      <alignment horizontal="left" vertical="center" wrapText="1"/>
    </xf>
    <xf numFmtId="0" fontId="16" fillId="9" borderId="0" xfId="5" applyFont="1" applyFill="1" applyAlignment="1">
      <alignment vertical="center" wrapText="1"/>
    </xf>
    <xf numFmtId="0" fontId="16" fillId="0" borderId="7" xfId="0" applyFont="1" applyBorder="1" applyAlignment="1">
      <alignment vertical="center" wrapText="1"/>
    </xf>
    <xf numFmtId="0" fontId="16" fillId="9" borderId="0" xfId="6" applyFont="1" applyFill="1" applyAlignment="1">
      <alignment vertical="center" wrapText="1"/>
    </xf>
    <xf numFmtId="170" fontId="16" fillId="0" borderId="0" xfId="0" applyNumberFormat="1" applyFont="1" applyAlignment="1">
      <alignment vertical="center" wrapText="1"/>
    </xf>
    <xf numFmtId="4" fontId="16" fillId="0" borderId="7" xfId="0" applyNumberFormat="1" applyFont="1" applyBorder="1" applyAlignment="1">
      <alignment horizontal="center" vertical="center" wrapText="1"/>
    </xf>
    <xf numFmtId="2" fontId="0" fillId="3" borderId="14" xfId="0" applyNumberFormat="1" applyFill="1" applyBorder="1" applyAlignment="1">
      <alignment vertical="center"/>
    </xf>
    <xf numFmtId="3" fontId="16" fillId="11" borderId="10" xfId="5" applyNumberFormat="1" applyFont="1" applyFill="1" applyBorder="1" applyAlignment="1" applyProtection="1">
      <alignment horizontal="left" vertical="center" wrapText="1"/>
      <protection locked="0"/>
    </xf>
    <xf numFmtId="0" fontId="1" fillId="4" borderId="10" xfId="0" applyFont="1" applyFill="1" applyBorder="1" applyAlignment="1">
      <alignment horizontal="left" vertical="center"/>
    </xf>
    <xf numFmtId="0" fontId="1" fillId="4" borderId="11" xfId="0" applyFont="1" applyFill="1" applyBorder="1" applyAlignment="1">
      <alignment horizontal="left" vertical="center"/>
    </xf>
    <xf numFmtId="0" fontId="1" fillId="4" borderId="7" xfId="0" applyFont="1" applyFill="1" applyBorder="1" applyAlignment="1">
      <alignment horizontal="left" vertical="center"/>
    </xf>
    <xf numFmtId="0" fontId="1" fillId="4" borderId="6" xfId="0" applyFont="1" applyFill="1" applyBorder="1" applyAlignment="1">
      <alignment horizontal="left" vertical="center"/>
    </xf>
    <xf numFmtId="0" fontId="1" fillId="4" borderId="7"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1" xfId="0" applyFont="1" applyFill="1" applyBorder="1" applyAlignment="1">
      <alignment horizontal="center" vertical="center"/>
    </xf>
    <xf numFmtId="0" fontId="3" fillId="0" borderId="24" xfId="0" applyFont="1" applyBorder="1" applyAlignment="1">
      <alignment horizontal="left" vertical="center" wrapText="1"/>
    </xf>
    <xf numFmtId="0" fontId="3" fillId="0" borderId="0" xfId="0" applyFont="1" applyAlignment="1">
      <alignment horizontal="left" vertical="center" wrapText="1"/>
    </xf>
    <xf numFmtId="0" fontId="3" fillId="0" borderId="15" xfId="0" applyFont="1" applyBorder="1" applyAlignment="1">
      <alignment horizontal="left" vertical="center" wrapText="1"/>
    </xf>
    <xf numFmtId="0" fontId="3" fillId="0" borderId="25" xfId="0" applyFont="1" applyBorder="1" applyAlignment="1">
      <alignment horizontal="left" vertical="center" wrapText="1"/>
    </xf>
    <xf numFmtId="0" fontId="3" fillId="0" borderId="16" xfId="0" applyFont="1" applyBorder="1" applyAlignment="1">
      <alignment horizontal="left" vertical="center" wrapText="1"/>
    </xf>
    <xf numFmtId="0" fontId="3" fillId="0" borderId="26"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0" fillId="12" borderId="7" xfId="0" applyFill="1" applyBorder="1" applyAlignment="1">
      <alignment horizontal="center" vertical="center" wrapText="1"/>
    </xf>
    <xf numFmtId="0" fontId="3" fillId="0" borderId="7" xfId="0" applyFont="1" applyBorder="1" applyAlignment="1">
      <alignment horizontal="left" vertical="center" wrapText="1"/>
    </xf>
    <xf numFmtId="0" fontId="0" fillId="0" borderId="7"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left" vertical="center" wrapText="1"/>
    </xf>
    <xf numFmtId="0" fontId="20" fillId="0" borderId="0" xfId="16" applyAlignment="1">
      <alignment horizontal="center" vertical="center"/>
    </xf>
    <xf numFmtId="0" fontId="10" fillId="6" borderId="30" xfId="0" applyFont="1" applyFill="1" applyBorder="1" applyAlignment="1">
      <alignment horizontal="left" vertical="top" wrapText="1" indent="1"/>
    </xf>
    <xf numFmtId="0" fontId="10" fillId="6" borderId="31" xfId="0" applyFont="1" applyFill="1" applyBorder="1" applyAlignment="1">
      <alignment horizontal="left" vertical="top" wrapText="1" indent="1"/>
    </xf>
    <xf numFmtId="0" fontId="10" fillId="6" borderId="28" xfId="0" applyFont="1" applyFill="1" applyBorder="1" applyAlignment="1">
      <alignment horizontal="left" vertical="top" wrapText="1" indent="4"/>
    </xf>
    <xf numFmtId="0" fontId="10" fillId="6" borderId="29" xfId="0" applyFont="1" applyFill="1" applyBorder="1" applyAlignment="1">
      <alignment horizontal="left" vertical="top" wrapText="1" indent="4"/>
    </xf>
    <xf numFmtId="0" fontId="10" fillId="6" borderId="7"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23" fillId="6" borderId="7" xfId="0" applyFont="1" applyFill="1" applyBorder="1" applyAlignment="1">
      <alignment horizontal="left" vertical="center" wrapText="1"/>
    </xf>
    <xf numFmtId="0" fontId="0" fillId="0" borderId="7" xfId="0" applyBorder="1" applyAlignment="1">
      <alignment horizontal="center" vertical="center"/>
    </xf>
    <xf numFmtId="0" fontId="25" fillId="9" borderId="0" xfId="0" applyFont="1" applyFill="1"/>
    <xf numFmtId="0" fontId="26" fillId="9" borderId="0" xfId="0" applyFont="1" applyFill="1" applyAlignment="1">
      <alignment horizontal="left"/>
    </xf>
    <xf numFmtId="0" fontId="27" fillId="9" borderId="0" xfId="0" applyFont="1" applyFill="1" applyAlignment="1">
      <alignment horizontal="left"/>
    </xf>
    <xf numFmtId="0" fontId="28" fillId="0" borderId="0" xfId="0" applyFont="1"/>
    <xf numFmtId="0" fontId="29" fillId="9" borderId="0" xfId="0" applyFont="1" applyFill="1" applyAlignment="1">
      <alignment horizontal="left" vertical="center" wrapText="1"/>
    </xf>
    <xf numFmtId="0" fontId="28" fillId="9" borderId="0" xfId="0" applyFont="1" applyFill="1"/>
    <xf numFmtId="0" fontId="17" fillId="10" borderId="0" xfId="0" applyFont="1" applyFill="1"/>
    <xf numFmtId="0" fontId="28" fillId="10" borderId="0" xfId="0" applyFont="1" applyFill="1"/>
    <xf numFmtId="0" fontId="30" fillId="9" borderId="0" xfId="0" applyFont="1" applyFill="1" applyAlignment="1">
      <alignment vertical="top"/>
    </xf>
    <xf numFmtId="0" fontId="30" fillId="9" borderId="0" xfId="0" applyFont="1" applyFill="1"/>
    <xf numFmtId="0" fontId="30" fillId="9" borderId="15" xfId="0" applyFont="1" applyFill="1" applyBorder="1"/>
    <xf numFmtId="0" fontId="30" fillId="9" borderId="24" xfId="0" applyFont="1" applyFill="1" applyBorder="1" applyAlignment="1">
      <alignment vertical="top"/>
    </xf>
    <xf numFmtId="0" fontId="30" fillId="11" borderId="16" xfId="0" applyFont="1" applyFill="1" applyBorder="1" applyAlignment="1">
      <alignment horizontal="left" vertical="center"/>
    </xf>
    <xf numFmtId="0" fontId="30" fillId="11" borderId="26" xfId="0" applyFont="1" applyFill="1" applyBorder="1" applyAlignment="1">
      <alignment horizontal="left" vertical="center"/>
    </xf>
    <xf numFmtId="0" fontId="30" fillId="9" borderId="22" xfId="0" applyFont="1" applyFill="1" applyBorder="1" applyAlignment="1">
      <alignment vertical="top"/>
    </xf>
    <xf numFmtId="0" fontId="30" fillId="9" borderId="22" xfId="0" applyFont="1" applyFill="1" applyBorder="1"/>
    <xf numFmtId="0" fontId="30" fillId="9" borderId="23" xfId="0" applyFont="1" applyFill="1" applyBorder="1"/>
    <xf numFmtId="0" fontId="30" fillId="9" borderId="21" xfId="0" applyFont="1" applyFill="1" applyBorder="1" applyAlignment="1">
      <alignment vertical="top"/>
    </xf>
    <xf numFmtId="0" fontId="30" fillId="11" borderId="25" xfId="0" applyFont="1" applyFill="1" applyBorder="1" applyAlignment="1">
      <alignment horizontal="left" vertical="center"/>
    </xf>
    <xf numFmtId="0" fontId="30" fillId="9" borderId="22" xfId="0" applyFont="1" applyFill="1" applyBorder="1" applyAlignment="1">
      <alignment vertical="top" wrapText="1"/>
    </xf>
    <xf numFmtId="0" fontId="30" fillId="9" borderId="23" xfId="0" applyFont="1" applyFill="1" applyBorder="1" applyAlignment="1">
      <alignment vertical="top" wrapText="1"/>
    </xf>
    <xf numFmtId="0" fontId="30" fillId="11" borderId="0" xfId="0" applyFont="1" applyFill="1" applyAlignment="1">
      <alignment horizontal="left" vertical="center"/>
    </xf>
    <xf numFmtId="0" fontId="30" fillId="11" borderId="15" xfId="0" applyFont="1" applyFill="1" applyBorder="1" applyAlignment="1">
      <alignment horizontal="left" vertical="center"/>
    </xf>
    <xf numFmtId="0" fontId="30" fillId="11" borderId="24" xfId="0" applyFont="1" applyFill="1" applyBorder="1" applyAlignment="1">
      <alignment horizontal="left" vertical="center"/>
    </xf>
    <xf numFmtId="0" fontId="30" fillId="11" borderId="0" xfId="0" applyFont="1" applyFill="1" applyAlignment="1">
      <alignment horizontal="left" vertical="center"/>
    </xf>
    <xf numFmtId="0" fontId="30" fillId="0" borderId="0" xfId="0" applyFont="1" applyAlignment="1">
      <alignment horizontal="left" vertical="center"/>
    </xf>
    <xf numFmtId="0" fontId="30" fillId="0" borderId="0" xfId="0" applyFont="1" applyAlignment="1">
      <alignment horizontal="center" vertical="center"/>
    </xf>
    <xf numFmtId="0" fontId="30" fillId="11" borderId="0" xfId="0" applyFont="1" applyFill="1" applyAlignment="1">
      <alignment horizontal="center" vertical="center"/>
    </xf>
    <xf numFmtId="0" fontId="31" fillId="10" borderId="0" xfId="0" applyFont="1" applyFill="1"/>
    <xf numFmtId="0" fontId="30" fillId="10" borderId="0" xfId="0" applyFont="1" applyFill="1"/>
    <xf numFmtId="0" fontId="30" fillId="9" borderId="0" xfId="0" applyFont="1" applyFill="1" applyAlignment="1">
      <alignment horizontal="left" vertical="top" wrapText="1"/>
    </xf>
    <xf numFmtId="0" fontId="30" fillId="9" borderId="15" xfId="0" applyFont="1" applyFill="1" applyBorder="1" applyAlignment="1">
      <alignment horizontal="left" vertical="top" wrapText="1"/>
    </xf>
    <xf numFmtId="0" fontId="30" fillId="9" borderId="24" xfId="0" applyFont="1" applyFill="1" applyBorder="1" applyAlignment="1">
      <alignment horizontal="left" vertical="top" wrapText="1"/>
    </xf>
    <xf numFmtId="0" fontId="30" fillId="9" borderId="0" xfId="0" applyFont="1" applyFill="1" applyAlignment="1">
      <alignment horizontal="left" vertical="top"/>
    </xf>
    <xf numFmtId="0" fontId="30" fillId="11" borderId="16" xfId="0" applyFont="1" applyFill="1" applyBorder="1" applyAlignment="1">
      <alignment horizontal="left"/>
    </xf>
    <xf numFmtId="0" fontId="30" fillId="11" borderId="26" xfId="0" applyFont="1" applyFill="1" applyBorder="1" applyAlignment="1">
      <alignment horizontal="left"/>
    </xf>
    <xf numFmtId="0" fontId="30" fillId="11" borderId="25" xfId="0" applyFont="1" applyFill="1" applyBorder="1" applyAlignment="1">
      <alignment horizontal="left"/>
    </xf>
    <xf numFmtId="0" fontId="30" fillId="9" borderId="13" xfId="0" applyFont="1" applyFill="1" applyBorder="1" applyAlignment="1">
      <alignment vertical="top"/>
    </xf>
    <xf numFmtId="0" fontId="30" fillId="11" borderId="0" xfId="0" applyFont="1" applyFill="1" applyAlignment="1">
      <alignment horizontal="left"/>
    </xf>
    <xf numFmtId="0" fontId="30" fillId="11" borderId="15" xfId="0" applyFont="1" applyFill="1" applyBorder="1" applyAlignment="1">
      <alignment horizontal="left"/>
    </xf>
    <xf numFmtId="0" fontId="30" fillId="11" borderId="24" xfId="0" applyFont="1" applyFill="1" applyBorder="1" applyAlignment="1">
      <alignment horizontal="left"/>
    </xf>
    <xf numFmtId="0" fontId="30" fillId="11" borderId="14" xfId="0" applyFont="1" applyFill="1" applyBorder="1" applyAlignment="1">
      <alignment horizontal="left"/>
    </xf>
    <xf numFmtId="0" fontId="30" fillId="11" borderId="0" xfId="0" applyFont="1" applyFill="1" applyAlignment="1">
      <alignment horizontal="left"/>
    </xf>
    <xf numFmtId="0" fontId="30" fillId="0" borderId="0" xfId="0" applyFont="1" applyAlignment="1">
      <alignment horizontal="left"/>
    </xf>
    <xf numFmtId="0" fontId="30" fillId="9" borderId="0" xfId="0" applyFont="1" applyFill="1" applyAlignment="1">
      <alignment horizontal="left"/>
    </xf>
    <xf numFmtId="0" fontId="32" fillId="10" borderId="0" xfId="0" applyFont="1" applyFill="1"/>
    <xf numFmtId="0" fontId="16" fillId="10" borderId="0" xfId="0" applyFont="1" applyFill="1"/>
    <xf numFmtId="0" fontId="28" fillId="11" borderId="0" xfId="0" applyFont="1" applyFill="1" applyAlignment="1">
      <alignment horizontal="center" vertical="center" wrapText="1"/>
    </xf>
    <xf numFmtId="0" fontId="28" fillId="11" borderId="15" xfId="0" applyFont="1" applyFill="1" applyBorder="1" applyAlignment="1">
      <alignment horizontal="center" vertical="center" wrapText="1"/>
    </xf>
    <xf numFmtId="0" fontId="28" fillId="11" borderId="24" xfId="0" applyFont="1" applyFill="1" applyBorder="1" applyAlignment="1">
      <alignment horizontal="center" vertical="center" wrapText="1"/>
    </xf>
    <xf numFmtId="14" fontId="28" fillId="11" borderId="24" xfId="0" applyNumberFormat="1" applyFont="1" applyFill="1" applyBorder="1" applyAlignment="1">
      <alignment horizontal="center" vertical="center" wrapText="1"/>
    </xf>
    <xf numFmtId="14" fontId="28" fillId="11" borderId="0" xfId="0" applyNumberFormat="1" applyFont="1" applyFill="1" applyAlignment="1">
      <alignment horizontal="center" vertical="center" wrapText="1"/>
    </xf>
    <xf numFmtId="0" fontId="28" fillId="11" borderId="16" xfId="0" applyFont="1" applyFill="1" applyBorder="1" applyAlignment="1">
      <alignment horizontal="center" vertical="center" wrapText="1"/>
    </xf>
    <xf numFmtId="0" fontId="28" fillId="11" borderId="26" xfId="0" applyFont="1" applyFill="1" applyBorder="1" applyAlignment="1">
      <alignment horizontal="center" vertical="center" wrapText="1"/>
    </xf>
    <xf numFmtId="0" fontId="28" fillId="11" borderId="25" xfId="0" applyFont="1" applyFill="1" applyBorder="1" applyAlignment="1">
      <alignment horizontal="center" vertical="center" wrapText="1"/>
    </xf>
    <xf numFmtId="14" fontId="28" fillId="11" borderId="25" xfId="0" applyNumberFormat="1" applyFont="1" applyFill="1" applyBorder="1" applyAlignment="1">
      <alignment horizontal="center" vertical="center" wrapText="1"/>
    </xf>
    <xf numFmtId="14" fontId="28" fillId="11" borderId="16" xfId="0" applyNumberFormat="1" applyFont="1" applyFill="1" applyBorder="1" applyAlignment="1">
      <alignment horizontal="center" vertical="center" wrapText="1"/>
    </xf>
    <xf numFmtId="0" fontId="33" fillId="9" borderId="22" xfId="0" applyFont="1" applyFill="1" applyBorder="1" applyAlignment="1">
      <alignment horizontal="center" vertical="top" wrapText="1"/>
    </xf>
    <xf numFmtId="0" fontId="34" fillId="9" borderId="0" xfId="0" applyFont="1" applyFill="1"/>
    <xf numFmtId="3" fontId="16" fillId="4" borderId="7" xfId="5" applyNumberFormat="1" applyFont="1" applyFill="1" applyBorder="1" applyAlignment="1" applyProtection="1">
      <alignment horizontal="center" vertical="center" wrapText="1"/>
      <protection locked="0"/>
    </xf>
  </cellXfs>
  <cellStyles count="17">
    <cellStyle name="Currency" xfId="4" builtinId="4"/>
    <cellStyle name="Currency 2" xfId="8" xr:uid="{E12462B3-B1DC-4E46-9855-59267C9A267E}"/>
    <cellStyle name="Currency 2 2" xfId="9" xr:uid="{299EC993-B72F-4454-8478-6289D1A52C60}"/>
    <cellStyle name="Currency 3" xfId="10" xr:uid="{1DEFA2E7-CD79-43BE-AD94-12754D6C5F13}"/>
    <cellStyle name="Currency 4" xfId="11" xr:uid="{C7350743-94D5-4032-99D8-E71D1DD2F3D5}"/>
    <cellStyle name="Currency 5" xfId="7" xr:uid="{76E7A3B4-0EF5-4CD6-98FF-FBDE4B31D13A}"/>
    <cellStyle name="Hyperlink" xfId="16" builtinId="8"/>
    <cellStyle name="Normal" xfId="0" builtinId="0"/>
    <cellStyle name="Normal 11" xfId="6" xr:uid="{60961986-4EB1-486F-8211-E9738B77CEC7}"/>
    <cellStyle name="Normal 2" xfId="2" xr:uid="{577C7D0B-A430-4E29-A317-BA36232C314D}"/>
    <cellStyle name="Normal 2 2" xfId="12" xr:uid="{127A7AF1-F187-42E8-A257-649991241CED}"/>
    <cellStyle name="Normal 3" xfId="15" xr:uid="{CB80EE5E-74CF-4A0A-B1D5-C50825426FDA}"/>
    <cellStyle name="Normal 4" xfId="5" xr:uid="{854BDA83-9810-49B7-8E00-CBBE33089771}"/>
    <cellStyle name="Percent" xfId="3" builtinId="5"/>
    <cellStyle name="Percent 2" xfId="1" xr:uid="{46C511E8-5DCD-46FE-B40D-51F8A9708EE6}"/>
    <cellStyle name="Percent 3" xfId="13" xr:uid="{73AFD86F-9023-426B-9103-3C9F9C440946}"/>
    <cellStyle name="Percent 4" xfId="14" xr:uid="{243586DE-87D0-437E-9D3B-486E4EDE02C6}"/>
  </cellStyles>
  <dxfs count="4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auto="1"/>
      </font>
      <fill>
        <patternFill>
          <bgColor theme="4" tint="0.79998168889431442"/>
        </patternFill>
      </fill>
    </dxf>
    <dxf>
      <font>
        <color auto="1"/>
      </font>
      <fill>
        <patternFill>
          <bgColor theme="4" tint="0.79998168889431442"/>
        </patternFill>
      </fill>
    </dxf>
    <dxf>
      <font>
        <color rgb="FF006100"/>
      </font>
      <fill>
        <patternFill>
          <bgColor rgb="FFC6EFCE"/>
        </patternFill>
      </fill>
    </dxf>
    <dxf>
      <font>
        <color rgb="FF9C0006"/>
      </font>
      <fill>
        <patternFill>
          <bgColor rgb="FFFFC7CE"/>
        </patternFill>
      </fill>
    </dxf>
    <dxf>
      <font>
        <color auto="1"/>
      </font>
      <fill>
        <patternFill patternType="none">
          <bgColor auto="1"/>
        </patternFill>
      </fill>
      <border>
        <left style="thin">
          <color auto="1"/>
        </left>
        <right style="thin">
          <color auto="1"/>
        </right>
        <top style="thin">
          <color auto="1"/>
        </top>
        <bottom style="thin">
          <color auto="1"/>
        </bottom>
      </border>
    </dxf>
    <dxf>
      <font>
        <b/>
        <i val="0"/>
        <color auto="1"/>
      </font>
      <fill>
        <patternFill>
          <bgColor theme="0" tint="-0.14996795556505021"/>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fill>
        <patternFill>
          <bgColor theme="4" tint="0.79998168889431442"/>
        </patternFill>
      </fill>
    </dxf>
    <dxf>
      <font>
        <color rgb="FF9C0006"/>
      </font>
      <fill>
        <patternFill>
          <bgColor rgb="FFFFC7CE"/>
        </patternFill>
      </fill>
    </dxf>
    <dxf>
      <font>
        <color auto="1"/>
      </font>
      <fill>
        <patternFill patternType="solid">
          <bgColor theme="4" tint="0.7999816888943144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sharedStrings" Target="sharedStrings.xml"/><Relationship Id="rId28" Type="http://schemas.openxmlformats.org/officeDocument/2006/relationships/customXml" Target="../customXml/item2.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styles" Target="styles.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DB to CFM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'IL TRM v14 Table'!$E$4</c:f>
              <c:strCache>
                <c:ptCount val="1"/>
                <c:pt idx="0">
                  <c:v>100 PSIG</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1"/>
            <c:dispEq val="1"/>
            <c:trendlineLbl>
              <c:numFmt formatCode="#,##0.000000" sourceLinked="0"/>
              <c:spPr>
                <a:noFill/>
                <a:ln>
                  <a:solidFill>
                    <a:srgbClr val="00B0F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'IL TRM v14 Table'!$D$7:$D$16</c:f>
              <c:numCache>
                <c:formatCode>General</c:formatCode>
                <c:ptCount val="10"/>
                <c:pt idx="0">
                  <c:v>10</c:v>
                </c:pt>
                <c:pt idx="1">
                  <c:v>20</c:v>
                </c:pt>
                <c:pt idx="2">
                  <c:v>30</c:v>
                </c:pt>
                <c:pt idx="3">
                  <c:v>40</c:v>
                </c:pt>
                <c:pt idx="4">
                  <c:v>50</c:v>
                </c:pt>
                <c:pt idx="5">
                  <c:v>60</c:v>
                </c:pt>
                <c:pt idx="6">
                  <c:v>70</c:v>
                </c:pt>
                <c:pt idx="7">
                  <c:v>80</c:v>
                </c:pt>
                <c:pt idx="8">
                  <c:v>90</c:v>
                </c:pt>
                <c:pt idx="9">
                  <c:v>100</c:v>
                </c:pt>
              </c:numCache>
            </c:numRef>
          </c:xVal>
          <c:yVal>
            <c:numRef>
              <c:f>'IL TRM v14 Table'!$E$7:$E$16</c:f>
              <c:numCache>
                <c:formatCode>0.0</c:formatCode>
                <c:ptCount val="10"/>
                <c:pt idx="0">
                  <c:v>0.5</c:v>
                </c:pt>
                <c:pt idx="1">
                  <c:v>0.8</c:v>
                </c:pt>
                <c:pt idx="2">
                  <c:v>1.4</c:v>
                </c:pt>
                <c:pt idx="3">
                  <c:v>1.7</c:v>
                </c:pt>
                <c:pt idx="4" formatCode="0">
                  <c:v>2</c:v>
                </c:pt>
                <c:pt idx="5">
                  <c:v>3.6</c:v>
                </c:pt>
                <c:pt idx="6">
                  <c:v>5.2</c:v>
                </c:pt>
                <c:pt idx="7">
                  <c:v>7.7</c:v>
                </c:pt>
                <c:pt idx="8">
                  <c:v>8.4</c:v>
                </c:pt>
                <c:pt idx="9">
                  <c:v>10.6</c:v>
                </c:pt>
              </c:numCache>
            </c:numRef>
          </c:yVal>
          <c:smooth val="0"/>
          <c:extLst>
            <c:ext xmlns:c16="http://schemas.microsoft.com/office/drawing/2014/chart" uri="{C3380CC4-5D6E-409C-BE32-E72D297353CC}">
              <c16:uniqueId val="{00000001-2E3B-4B8A-81DA-C52FE09ED647}"/>
            </c:ext>
          </c:extLst>
        </c:ser>
        <c:ser>
          <c:idx val="1"/>
          <c:order val="1"/>
          <c:tx>
            <c:strRef>
              <c:f>'IL TRM v14 Table'!$F$4</c:f>
              <c:strCache>
                <c:ptCount val="1"/>
                <c:pt idx="0">
                  <c:v>75 PSIG</c:v>
                </c:pt>
              </c:strCache>
            </c:strRef>
          </c:tx>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1"/>
            <c:dispEq val="1"/>
            <c:trendlineLbl>
              <c:layout>
                <c:manualLayout>
                  <c:x val="0.14335914260717411"/>
                  <c:y val="0.37677675707203268"/>
                </c:manualLayout>
              </c:layout>
              <c:numFmt formatCode="#,##0.000000" sourceLinked="0"/>
              <c:spPr>
                <a:noFill/>
                <a:ln>
                  <a:solidFill>
                    <a:srgbClr val="FFC00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'IL TRM v14 Table'!$D$7:$D$16</c:f>
              <c:numCache>
                <c:formatCode>General</c:formatCode>
                <c:ptCount val="10"/>
                <c:pt idx="0">
                  <c:v>10</c:v>
                </c:pt>
                <c:pt idx="1">
                  <c:v>20</c:v>
                </c:pt>
                <c:pt idx="2">
                  <c:v>30</c:v>
                </c:pt>
                <c:pt idx="3">
                  <c:v>40</c:v>
                </c:pt>
                <c:pt idx="4">
                  <c:v>50</c:v>
                </c:pt>
                <c:pt idx="5">
                  <c:v>60</c:v>
                </c:pt>
                <c:pt idx="6">
                  <c:v>70</c:v>
                </c:pt>
                <c:pt idx="7">
                  <c:v>80</c:v>
                </c:pt>
                <c:pt idx="8">
                  <c:v>90</c:v>
                </c:pt>
                <c:pt idx="9">
                  <c:v>100</c:v>
                </c:pt>
              </c:numCache>
            </c:numRef>
          </c:xVal>
          <c:yVal>
            <c:numRef>
              <c:f>'IL TRM v14 Table'!$F$7:$F$16</c:f>
              <c:numCache>
                <c:formatCode>0.0</c:formatCode>
                <c:ptCount val="10"/>
                <c:pt idx="0">
                  <c:v>0.3</c:v>
                </c:pt>
                <c:pt idx="1">
                  <c:v>0.9</c:v>
                </c:pt>
                <c:pt idx="2">
                  <c:v>1.1000000000000001</c:v>
                </c:pt>
                <c:pt idx="3">
                  <c:v>1.4</c:v>
                </c:pt>
                <c:pt idx="4">
                  <c:v>2.8</c:v>
                </c:pt>
                <c:pt idx="5" formatCode="0">
                  <c:v>3</c:v>
                </c:pt>
                <c:pt idx="6">
                  <c:v>4.9000000000000004</c:v>
                </c:pt>
                <c:pt idx="7">
                  <c:v>6.8</c:v>
                </c:pt>
                <c:pt idx="8">
                  <c:v>7.7</c:v>
                </c:pt>
                <c:pt idx="9" formatCode="0">
                  <c:v>10</c:v>
                </c:pt>
              </c:numCache>
            </c:numRef>
          </c:yVal>
          <c:smooth val="0"/>
          <c:extLst>
            <c:ext xmlns:c16="http://schemas.microsoft.com/office/drawing/2014/chart" uri="{C3380CC4-5D6E-409C-BE32-E72D297353CC}">
              <c16:uniqueId val="{00000003-2E3B-4B8A-81DA-C52FE09ED647}"/>
            </c:ext>
          </c:extLst>
        </c:ser>
        <c:dLbls>
          <c:showLegendKey val="0"/>
          <c:showVal val="0"/>
          <c:showCatName val="0"/>
          <c:showSerName val="0"/>
          <c:showPercent val="0"/>
          <c:showBubbleSize val="0"/>
        </c:dLbls>
        <c:axId val="1299131151"/>
        <c:axId val="2137832719"/>
      </c:scatterChart>
      <c:valAx>
        <c:axId val="129913115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7832719"/>
        <c:crosses val="autoZero"/>
        <c:crossBetween val="midCat"/>
      </c:valAx>
      <c:valAx>
        <c:axId val="213783271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CFM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131151"/>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DB to CFM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'IL TRM v14 Table'!$G$4</c:f>
              <c:strCache>
                <c:ptCount val="1"/>
                <c:pt idx="0">
                  <c:v>50 PSIG</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1"/>
            <c:dispEq val="1"/>
            <c:trendlineLbl>
              <c:numFmt formatCode="#,##0.000000" sourceLinked="0"/>
              <c:spPr>
                <a:noFill/>
                <a:ln>
                  <a:solidFill>
                    <a:srgbClr val="00B0F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'IL TRM v14 Table'!$D$7:$D$16</c:f>
              <c:numCache>
                <c:formatCode>General</c:formatCode>
                <c:ptCount val="10"/>
                <c:pt idx="0">
                  <c:v>10</c:v>
                </c:pt>
                <c:pt idx="1">
                  <c:v>20</c:v>
                </c:pt>
                <c:pt idx="2">
                  <c:v>30</c:v>
                </c:pt>
                <c:pt idx="3">
                  <c:v>40</c:v>
                </c:pt>
                <c:pt idx="4">
                  <c:v>50</c:v>
                </c:pt>
                <c:pt idx="5">
                  <c:v>60</c:v>
                </c:pt>
                <c:pt idx="6">
                  <c:v>70</c:v>
                </c:pt>
                <c:pt idx="7">
                  <c:v>80</c:v>
                </c:pt>
                <c:pt idx="8">
                  <c:v>90</c:v>
                </c:pt>
                <c:pt idx="9">
                  <c:v>100</c:v>
                </c:pt>
              </c:numCache>
            </c:numRef>
          </c:xVal>
          <c:yVal>
            <c:numRef>
              <c:f>'IL TRM v14 Table'!$G$7:$G$16</c:f>
              <c:numCache>
                <c:formatCode>0.0</c:formatCode>
                <c:ptCount val="10"/>
                <c:pt idx="0">
                  <c:v>0.2</c:v>
                </c:pt>
                <c:pt idx="1">
                  <c:v>0.5</c:v>
                </c:pt>
                <c:pt idx="2">
                  <c:v>0.8</c:v>
                </c:pt>
                <c:pt idx="3">
                  <c:v>1.1000000000000001</c:v>
                </c:pt>
                <c:pt idx="4">
                  <c:v>2.2000000000000002</c:v>
                </c:pt>
                <c:pt idx="5">
                  <c:v>2.8</c:v>
                </c:pt>
                <c:pt idx="6">
                  <c:v>3.9</c:v>
                </c:pt>
                <c:pt idx="7">
                  <c:v>5.6</c:v>
                </c:pt>
                <c:pt idx="8">
                  <c:v>7.1</c:v>
                </c:pt>
                <c:pt idx="9">
                  <c:v>9.6</c:v>
                </c:pt>
              </c:numCache>
            </c:numRef>
          </c:yVal>
          <c:smooth val="0"/>
          <c:extLst>
            <c:ext xmlns:c16="http://schemas.microsoft.com/office/drawing/2014/chart" uri="{C3380CC4-5D6E-409C-BE32-E72D297353CC}">
              <c16:uniqueId val="{00000001-2224-48A8-8597-E49F87627201}"/>
            </c:ext>
          </c:extLst>
        </c:ser>
        <c:ser>
          <c:idx val="1"/>
          <c:order val="1"/>
          <c:tx>
            <c:strRef>
              <c:f>'IL TRM v14 Table'!$H$4</c:f>
              <c:strCache>
                <c:ptCount val="1"/>
                <c:pt idx="0">
                  <c:v>25 PSIG</c:v>
                </c:pt>
              </c:strCache>
            </c:strRef>
          </c:tx>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1"/>
            <c:dispEq val="1"/>
            <c:trendlineLbl>
              <c:layout>
                <c:manualLayout>
                  <c:x val="0.15294006999125109"/>
                  <c:y val="0.29768773694954798"/>
                </c:manualLayout>
              </c:layout>
              <c:numFmt formatCode="#,##0.000000" sourceLinked="0"/>
              <c:spPr>
                <a:noFill/>
                <a:ln>
                  <a:solidFill>
                    <a:srgbClr val="FFC00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'IL TRM v14 Table'!$D$7:$D$16</c:f>
              <c:numCache>
                <c:formatCode>General</c:formatCode>
                <c:ptCount val="10"/>
                <c:pt idx="0">
                  <c:v>10</c:v>
                </c:pt>
                <c:pt idx="1">
                  <c:v>20</c:v>
                </c:pt>
                <c:pt idx="2">
                  <c:v>30</c:v>
                </c:pt>
                <c:pt idx="3">
                  <c:v>40</c:v>
                </c:pt>
                <c:pt idx="4">
                  <c:v>50</c:v>
                </c:pt>
                <c:pt idx="5">
                  <c:v>60</c:v>
                </c:pt>
                <c:pt idx="6">
                  <c:v>70</c:v>
                </c:pt>
                <c:pt idx="7">
                  <c:v>80</c:v>
                </c:pt>
                <c:pt idx="8">
                  <c:v>90</c:v>
                </c:pt>
                <c:pt idx="9">
                  <c:v>100</c:v>
                </c:pt>
              </c:numCache>
            </c:numRef>
          </c:xVal>
          <c:yVal>
            <c:numRef>
              <c:f>'IL TRM v14 Table'!$H$7:$H$16</c:f>
              <c:numCache>
                <c:formatCode>0.0</c:formatCode>
                <c:ptCount val="10"/>
                <c:pt idx="0">
                  <c:v>0.1</c:v>
                </c:pt>
                <c:pt idx="1">
                  <c:v>0.3</c:v>
                </c:pt>
                <c:pt idx="2">
                  <c:v>0.5</c:v>
                </c:pt>
                <c:pt idx="3">
                  <c:v>0.8</c:v>
                </c:pt>
                <c:pt idx="4" formatCode="0">
                  <c:v>2</c:v>
                </c:pt>
                <c:pt idx="5">
                  <c:v>2.8</c:v>
                </c:pt>
                <c:pt idx="6">
                  <c:v>3.4</c:v>
                </c:pt>
                <c:pt idx="7">
                  <c:v>5.0999999999999996</c:v>
                </c:pt>
                <c:pt idx="8">
                  <c:v>6.8</c:v>
                </c:pt>
                <c:pt idx="9">
                  <c:v>7.3</c:v>
                </c:pt>
              </c:numCache>
            </c:numRef>
          </c:yVal>
          <c:smooth val="0"/>
          <c:extLst>
            <c:ext xmlns:c16="http://schemas.microsoft.com/office/drawing/2014/chart" uri="{C3380CC4-5D6E-409C-BE32-E72D297353CC}">
              <c16:uniqueId val="{00000003-2224-48A8-8597-E49F87627201}"/>
            </c:ext>
          </c:extLst>
        </c:ser>
        <c:dLbls>
          <c:showLegendKey val="0"/>
          <c:showVal val="0"/>
          <c:showCatName val="0"/>
          <c:showSerName val="0"/>
          <c:showPercent val="0"/>
          <c:showBubbleSize val="0"/>
        </c:dLbls>
        <c:axId val="1299131151"/>
        <c:axId val="2137832719"/>
      </c:scatterChart>
      <c:valAx>
        <c:axId val="12991311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7832719"/>
        <c:crosses val="autoZero"/>
        <c:crossBetween val="midCat"/>
      </c:valAx>
      <c:valAx>
        <c:axId val="21378327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131151"/>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DB to CFM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'IL TRM v14 Table'!$I$4</c:f>
              <c:strCache>
                <c:ptCount val="1"/>
                <c:pt idx="0">
                  <c:v>10 PSIG</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intercept val="0"/>
            <c:dispRSqr val="1"/>
            <c:dispEq val="1"/>
            <c:trendlineLbl>
              <c:numFmt formatCode="#,##0.000000" sourceLinked="0"/>
              <c:spPr>
                <a:noFill/>
                <a:ln>
                  <a:solidFill>
                    <a:srgbClr val="00B0F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'IL TRM v14 Table'!$D$7:$D$16</c:f>
              <c:numCache>
                <c:formatCode>General</c:formatCode>
                <c:ptCount val="10"/>
                <c:pt idx="0">
                  <c:v>10</c:v>
                </c:pt>
                <c:pt idx="1">
                  <c:v>20</c:v>
                </c:pt>
                <c:pt idx="2">
                  <c:v>30</c:v>
                </c:pt>
                <c:pt idx="3">
                  <c:v>40</c:v>
                </c:pt>
                <c:pt idx="4">
                  <c:v>50</c:v>
                </c:pt>
                <c:pt idx="5">
                  <c:v>60</c:v>
                </c:pt>
                <c:pt idx="6">
                  <c:v>70</c:v>
                </c:pt>
                <c:pt idx="7">
                  <c:v>80</c:v>
                </c:pt>
                <c:pt idx="8">
                  <c:v>90</c:v>
                </c:pt>
                <c:pt idx="9">
                  <c:v>100</c:v>
                </c:pt>
              </c:numCache>
            </c:numRef>
          </c:xVal>
          <c:yVal>
            <c:numRef>
              <c:f>'IL TRM v14 Table'!$I$7:$I$16</c:f>
              <c:numCache>
                <c:formatCode>0.00</c:formatCode>
                <c:ptCount val="10"/>
                <c:pt idx="0">
                  <c:v>0.05</c:v>
                </c:pt>
                <c:pt idx="1">
                  <c:v>0.15</c:v>
                </c:pt>
                <c:pt idx="2" formatCode="0.0">
                  <c:v>0.4</c:v>
                </c:pt>
                <c:pt idx="3" formatCode="0.0">
                  <c:v>0.5</c:v>
                </c:pt>
                <c:pt idx="4" formatCode="0.0">
                  <c:v>1.9</c:v>
                </c:pt>
                <c:pt idx="5" formatCode="0.0">
                  <c:v>2.2999999999999998</c:v>
                </c:pt>
                <c:pt idx="6" formatCode="0">
                  <c:v>3</c:v>
                </c:pt>
                <c:pt idx="7" formatCode="0.0">
                  <c:v>3.6</c:v>
                </c:pt>
                <c:pt idx="8" formatCode="0.0">
                  <c:v>5.3</c:v>
                </c:pt>
                <c:pt idx="9" formatCode="0">
                  <c:v>6</c:v>
                </c:pt>
              </c:numCache>
            </c:numRef>
          </c:yVal>
          <c:smooth val="0"/>
          <c:extLst>
            <c:ext xmlns:c16="http://schemas.microsoft.com/office/drawing/2014/chart" uri="{C3380CC4-5D6E-409C-BE32-E72D297353CC}">
              <c16:uniqueId val="{00000001-E3D8-4913-887E-EB7839EC705E}"/>
            </c:ext>
          </c:extLst>
        </c:ser>
        <c:dLbls>
          <c:showLegendKey val="0"/>
          <c:showVal val="0"/>
          <c:showCatName val="0"/>
          <c:showSerName val="0"/>
          <c:showPercent val="0"/>
          <c:showBubbleSize val="0"/>
        </c:dLbls>
        <c:axId val="1299131151"/>
        <c:axId val="2137832719"/>
      </c:scatterChart>
      <c:valAx>
        <c:axId val="12991311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7832719"/>
        <c:crosses val="autoZero"/>
        <c:crossBetween val="midCat"/>
      </c:valAx>
      <c:valAx>
        <c:axId val="2137832719"/>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131151"/>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219075</xdr:colOff>
      <xdr:row>68</xdr:row>
      <xdr:rowOff>152400</xdr:rowOff>
    </xdr:from>
    <xdr:to>
      <xdr:col>9</xdr:col>
      <xdr:colOff>584835</xdr:colOff>
      <xdr:row>71</xdr:row>
      <xdr:rowOff>12813</xdr:rowOff>
    </xdr:to>
    <xdr:pic>
      <xdr:nvPicPr>
        <xdr:cNvPr id="2" name="Picture 1">
          <a:extLst>
            <a:ext uri="{FF2B5EF4-FFF2-40B4-BE49-F238E27FC236}">
              <a16:creationId xmlns:a16="http://schemas.microsoft.com/office/drawing/2014/main" id="{0B61909B-64F5-490E-9FCB-CF652D7025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6225" y="12592050"/>
          <a:ext cx="2194560" cy="403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34636</xdr:colOff>
      <xdr:row>2</xdr:row>
      <xdr:rowOff>95250</xdr:rowOff>
    </xdr:from>
    <xdr:to>
      <xdr:col>23</xdr:col>
      <xdr:colOff>408655</xdr:colOff>
      <xdr:row>22</xdr:row>
      <xdr:rowOff>162546</xdr:rowOff>
    </xdr:to>
    <xdr:pic>
      <xdr:nvPicPr>
        <xdr:cNvPr id="2" name="Picture 1">
          <a:extLst>
            <a:ext uri="{FF2B5EF4-FFF2-40B4-BE49-F238E27FC236}">
              <a16:creationId xmlns:a16="http://schemas.microsoft.com/office/drawing/2014/main" id="{14EBBE49-02DD-47D6-BF14-F1C9C0E09BF1}"/>
            </a:ext>
          </a:extLst>
        </xdr:cNvPr>
        <xdr:cNvPicPr>
          <a:picLocks noChangeAspect="1"/>
        </xdr:cNvPicPr>
      </xdr:nvPicPr>
      <xdr:blipFill>
        <a:blip xmlns:r="http://schemas.openxmlformats.org/officeDocument/2006/relationships" r:embed="rId1"/>
        <a:stretch>
          <a:fillRect/>
        </a:stretch>
      </xdr:blipFill>
      <xdr:spPr>
        <a:xfrm>
          <a:off x="14521295" y="476250"/>
          <a:ext cx="5820587" cy="44487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171450</xdr:colOff>
      <xdr:row>27</xdr:row>
      <xdr:rowOff>123825</xdr:rowOff>
    </xdr:from>
    <xdr:to>
      <xdr:col>10</xdr:col>
      <xdr:colOff>524400</xdr:colOff>
      <xdr:row>30</xdr:row>
      <xdr:rowOff>181064</xdr:rowOff>
    </xdr:to>
    <xdr:pic>
      <xdr:nvPicPr>
        <xdr:cNvPr id="3" name="Picture 2">
          <a:extLst>
            <a:ext uri="{FF2B5EF4-FFF2-40B4-BE49-F238E27FC236}">
              <a16:creationId xmlns:a16="http://schemas.microsoft.com/office/drawing/2014/main" id="{7EB82741-5B34-9A3C-8AD2-D0537471DBC4}"/>
            </a:ext>
          </a:extLst>
        </xdr:cNvPr>
        <xdr:cNvPicPr>
          <a:picLocks noChangeAspect="1"/>
        </xdr:cNvPicPr>
      </xdr:nvPicPr>
      <xdr:blipFill>
        <a:blip xmlns:r="http://schemas.openxmlformats.org/officeDocument/2006/relationships" r:embed="rId1"/>
        <a:stretch>
          <a:fillRect/>
        </a:stretch>
      </xdr:blipFill>
      <xdr:spPr>
        <a:xfrm>
          <a:off x="12411075" y="6457950"/>
          <a:ext cx="3762900" cy="638264"/>
        </a:xfrm>
        <a:prstGeom prst="rect">
          <a:avLst/>
        </a:prstGeom>
      </xdr:spPr>
    </xdr:pic>
    <xdr:clientData/>
  </xdr:twoCellAnchor>
  <xdr:twoCellAnchor editAs="oneCell">
    <xdr:from>
      <xdr:col>8</xdr:col>
      <xdr:colOff>76200</xdr:colOff>
      <xdr:row>33</xdr:row>
      <xdr:rowOff>142875</xdr:rowOff>
    </xdr:from>
    <xdr:to>
      <xdr:col>15</xdr:col>
      <xdr:colOff>210560</xdr:colOff>
      <xdr:row>44</xdr:row>
      <xdr:rowOff>19327</xdr:rowOff>
    </xdr:to>
    <xdr:pic>
      <xdr:nvPicPr>
        <xdr:cNvPr id="4" name="Picture 3">
          <a:extLst>
            <a:ext uri="{FF2B5EF4-FFF2-40B4-BE49-F238E27FC236}">
              <a16:creationId xmlns:a16="http://schemas.microsoft.com/office/drawing/2014/main" id="{61790854-F50F-9AD3-0E8C-09CC0E84F872}"/>
            </a:ext>
          </a:extLst>
        </xdr:cNvPr>
        <xdr:cNvPicPr>
          <a:picLocks noChangeAspect="1"/>
        </xdr:cNvPicPr>
      </xdr:nvPicPr>
      <xdr:blipFill>
        <a:blip xmlns:r="http://schemas.openxmlformats.org/officeDocument/2006/relationships" r:embed="rId2"/>
        <a:stretch>
          <a:fillRect/>
        </a:stretch>
      </xdr:blipFill>
      <xdr:spPr>
        <a:xfrm>
          <a:off x="12315825" y="7639050"/>
          <a:ext cx="7240010" cy="19814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85725</xdr:colOff>
      <xdr:row>1</xdr:row>
      <xdr:rowOff>52387</xdr:rowOff>
    </xdr:from>
    <xdr:to>
      <xdr:col>18</xdr:col>
      <xdr:colOff>390525</xdr:colOff>
      <xdr:row>15</xdr:row>
      <xdr:rowOff>128587</xdr:rowOff>
    </xdr:to>
    <xdr:graphicFrame macro="">
      <xdr:nvGraphicFramePr>
        <xdr:cNvPr id="2" name="Chart 1">
          <a:extLst>
            <a:ext uri="{FF2B5EF4-FFF2-40B4-BE49-F238E27FC236}">
              <a16:creationId xmlns:a16="http://schemas.microsoft.com/office/drawing/2014/main" id="{2B0FEFA0-3F43-4FFE-BEB8-D98D096373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171450</xdr:colOff>
      <xdr:row>16</xdr:row>
      <xdr:rowOff>180975</xdr:rowOff>
    </xdr:from>
    <xdr:to>
      <xdr:col>18</xdr:col>
      <xdr:colOff>476250</xdr:colOff>
      <xdr:row>31</xdr:row>
      <xdr:rowOff>66675</xdr:rowOff>
    </xdr:to>
    <xdr:graphicFrame macro="">
      <xdr:nvGraphicFramePr>
        <xdr:cNvPr id="3" name="Chart 2">
          <a:extLst>
            <a:ext uri="{FF2B5EF4-FFF2-40B4-BE49-F238E27FC236}">
              <a16:creationId xmlns:a16="http://schemas.microsoft.com/office/drawing/2014/main" id="{536334B8-797E-421C-B4B9-1519C537D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123825</xdr:colOff>
      <xdr:row>32</xdr:row>
      <xdr:rowOff>180975</xdr:rowOff>
    </xdr:from>
    <xdr:to>
      <xdr:col>18</xdr:col>
      <xdr:colOff>428625</xdr:colOff>
      <xdr:row>47</xdr:row>
      <xdr:rowOff>66675</xdr:rowOff>
    </xdr:to>
    <xdr:graphicFrame macro="">
      <xdr:nvGraphicFramePr>
        <xdr:cNvPr id="4" name="Chart 3">
          <a:extLst>
            <a:ext uri="{FF2B5EF4-FFF2-40B4-BE49-F238E27FC236}">
              <a16:creationId xmlns:a16="http://schemas.microsoft.com/office/drawing/2014/main" id="{14BBB7EB-DCC5-471D-802C-867B1A82E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960027/PROPOSAL/LANS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lakeshoreenergysolutions-my.sharepoint.com/Users/tylerdykstra/Library/Group%20Containers/UBF8T346G9.Office/User%20Content.localized/Startup.localized/Excel/960027/PROPOSAL/LANSIN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lakeshoreenergysolutions-my.sharepoint.com/Olivier/jobs/My%20Documents/sweetheart/My%20Documents/complete%20compressor%20analysi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lakeshoreenergysolutions-my.sharepoint.com/Eric/d/Strategic/Energy%20Services/Jobs/Jobs%202000/Blue%20Hill%20Cogeneration/GeneratorCost$Dies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tranet.clearesult.com/Documents%20and%20Settings/stewartt/Desktop/LANSING"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livier\jobs\My%20Documents\sweetheart\My%20Documents\complete%20compressor%20analys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ntranet.clearesult.com/Documents%20and%20Settings/3079/Desktop/CHA/Projects/Active/16206%20-%20Rockefeller/Tech/Reports/1221/Appendices/1221%20Stack%20Report%206-0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stewartt\Desktop\LANSING"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FIM%2012%20Final.xls"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IPL/Business%20Custom/2025%20Custom%20Projects/AES11-030%20JV%20Real%20Properties%20Dallara%20-%20Compressed%20Air/AES%20IN%20Compressed%20Air%20Calculator%20v6.xlsx" TargetMode="External"/><Relationship Id="rId2" Type="http://schemas.openxmlformats.org/officeDocument/2006/relationships/externalLinkPath" Target="file:///\\TXAUS1FSVM00000.clearesult.com\Programs\Indiana%20Programs\IPL\Business%20Custom\2025%20Custom%20Projects\AES11-030%20Dallara%20-%20Compressed%20Air\AES%20IN%20Compressed%20Air%20Calculator%20v6.xlsx" TargetMode="External"/><Relationship Id="rId1" Type="http://schemas.openxmlformats.org/officeDocument/2006/relationships/externalLinkPath" Target="/Indiana%20Programs/IPL/Business%20Custom/2025%20Custom%20Projects/AES11-030%20JV%20Real%20Properties%20Dallara%20-%20Compressed%20Air/AES%20IN%20Compressed%20Air%20Calculator%20v6.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clearesult5.sharepoint.com/sites/EMSUI/SEM/Indiana_Michigan_Power/Indiana/!Active%20Participants/Hydro/3-Energy_Model/Project%20Documentation/Leak%20Survey%20Report%20(10-2025)%20+%20Clearesult%20Review.xlsm" TargetMode="External"/><Relationship Id="rId1" Type="http://schemas.openxmlformats.org/officeDocument/2006/relationships/externalLinkPath" Target="https://clearesult5.sharepoint.com/sites/EMSUI/SEM/Indiana_Michigan_Power/Indiana/!Active%20Participants/Hydro/3-Energy_Model/Project%20Documentation/Leak%20Survey%20Report%20(10-2025)%20+%20Clearesult%20Review.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ric\d\Strategic\Energy%20Services\Jobs\Jobs%202000\Blue%20Hill%20Cogeneration\GeneratorCost$Dies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M Summary"/>
      <sheetName val="Project Estimates"/>
      <sheetName val="LANSING"/>
      <sheetName val="Equip Inv"/>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M Summary"/>
      <sheetName val="Project Estimates"/>
      <sheetName val="LANSING"/>
      <sheetName val="Equip Inv"/>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s"/>
      <sheetName val="misc."/>
      <sheetName val="ANALYSIS"/>
      <sheetName val="TOOLS"/>
      <sheetName val="Summaries"/>
      <sheetName val="Air Costs"/>
      <sheetName val="vs Theory"/>
      <sheetName val="vs Theory2"/>
      <sheetName val="Cooling"/>
      <sheetName val="Combo Dryers"/>
      <sheetName val="Storage"/>
      <sheetName val="drain"/>
      <sheetName val="BlowoffData"/>
      <sheetName val="OptimizeStorage"/>
      <sheetName val="Unloading"/>
      <sheetName val="Press.Loss"/>
      <sheetName val="Centrifugal"/>
      <sheetName val="Press.Ctrl."/>
      <sheetName val="Pressure Check"/>
      <sheetName val="Macros"/>
      <sheetName val="Base"/>
    </sheetNames>
    <sheetDataSet>
      <sheetData sheetId="0" refreshError="1"/>
      <sheetData sheetId="1" refreshError="1">
        <row r="10">
          <cell r="A10">
            <v>0</v>
          </cell>
          <cell r="B10">
            <v>20</v>
          </cell>
          <cell r="C10">
            <v>70</v>
          </cell>
          <cell r="D10">
            <v>20</v>
          </cell>
          <cell r="E10">
            <v>58</v>
          </cell>
          <cell r="F10">
            <v>20</v>
          </cell>
          <cell r="G10">
            <v>3</v>
          </cell>
        </row>
        <row r="11">
          <cell r="A11">
            <v>1</v>
          </cell>
          <cell r="B11">
            <v>20.8</v>
          </cell>
          <cell r="C11">
            <v>70.3</v>
          </cell>
          <cell r="D11">
            <v>21.58</v>
          </cell>
          <cell r="E11">
            <v>58.2</v>
          </cell>
          <cell r="F11">
            <v>21.15</v>
          </cell>
          <cell r="G11">
            <v>4</v>
          </cell>
        </row>
        <row r="12">
          <cell r="A12">
            <v>2</v>
          </cell>
          <cell r="B12">
            <v>21.6</v>
          </cell>
          <cell r="C12">
            <v>70.599999999999994</v>
          </cell>
          <cell r="D12">
            <v>23.16</v>
          </cell>
          <cell r="E12">
            <v>58.4</v>
          </cell>
          <cell r="F12">
            <v>22.3</v>
          </cell>
          <cell r="G12">
            <v>5</v>
          </cell>
        </row>
        <row r="13">
          <cell r="A13">
            <v>3</v>
          </cell>
          <cell r="B13">
            <v>22.4</v>
          </cell>
          <cell r="C13">
            <v>70.900000000000006</v>
          </cell>
          <cell r="D13">
            <v>24.740000000000002</v>
          </cell>
          <cell r="E13">
            <v>58.6</v>
          </cell>
          <cell r="F13">
            <v>23.45</v>
          </cell>
          <cell r="G13">
            <v>6</v>
          </cell>
        </row>
        <row r="14">
          <cell r="A14">
            <v>4</v>
          </cell>
          <cell r="B14">
            <v>23.2</v>
          </cell>
          <cell r="C14">
            <v>71.2</v>
          </cell>
          <cell r="D14">
            <v>26.32</v>
          </cell>
          <cell r="E14">
            <v>58.8</v>
          </cell>
          <cell r="F14">
            <v>24.6</v>
          </cell>
          <cell r="G14">
            <v>7</v>
          </cell>
        </row>
        <row r="15">
          <cell r="A15">
            <v>5</v>
          </cell>
          <cell r="B15">
            <v>24</v>
          </cell>
          <cell r="C15">
            <v>71.5</v>
          </cell>
          <cell r="D15">
            <v>27.9</v>
          </cell>
          <cell r="E15">
            <v>59</v>
          </cell>
          <cell r="F15">
            <v>25.75</v>
          </cell>
          <cell r="G15">
            <v>8</v>
          </cell>
        </row>
        <row r="16">
          <cell r="A16">
            <v>6</v>
          </cell>
          <cell r="B16">
            <v>24.8</v>
          </cell>
          <cell r="C16">
            <v>71.8</v>
          </cell>
          <cell r="D16">
            <v>29.48</v>
          </cell>
          <cell r="E16">
            <v>59.2</v>
          </cell>
          <cell r="F16">
            <v>26.9</v>
          </cell>
          <cell r="G16">
            <v>9</v>
          </cell>
        </row>
        <row r="17">
          <cell r="A17">
            <v>7</v>
          </cell>
          <cell r="B17">
            <v>25.6</v>
          </cell>
          <cell r="C17">
            <v>72.099999999999994</v>
          </cell>
          <cell r="D17">
            <v>31.060000000000002</v>
          </cell>
          <cell r="E17">
            <v>59.4</v>
          </cell>
          <cell r="F17">
            <v>28.05</v>
          </cell>
          <cell r="G17">
            <v>10</v>
          </cell>
        </row>
        <row r="18">
          <cell r="A18">
            <v>8</v>
          </cell>
          <cell r="B18">
            <v>26.4</v>
          </cell>
          <cell r="C18">
            <v>72.400000000000006</v>
          </cell>
          <cell r="D18">
            <v>32.64</v>
          </cell>
          <cell r="E18">
            <v>59.6</v>
          </cell>
          <cell r="F18">
            <v>29.200000000000003</v>
          </cell>
          <cell r="G18">
            <v>11</v>
          </cell>
        </row>
        <row r="19">
          <cell r="A19">
            <v>9</v>
          </cell>
          <cell r="B19">
            <v>27.2</v>
          </cell>
          <cell r="C19">
            <v>72.7</v>
          </cell>
          <cell r="D19">
            <v>34.22</v>
          </cell>
          <cell r="E19">
            <v>59.8</v>
          </cell>
          <cell r="F19">
            <v>30.35</v>
          </cell>
          <cell r="G19">
            <v>12</v>
          </cell>
        </row>
        <row r="20">
          <cell r="A20">
            <v>10</v>
          </cell>
          <cell r="B20">
            <v>28</v>
          </cell>
          <cell r="C20">
            <v>73</v>
          </cell>
          <cell r="D20">
            <v>35.799999999999997</v>
          </cell>
          <cell r="E20">
            <v>60</v>
          </cell>
          <cell r="F20">
            <v>31.5</v>
          </cell>
          <cell r="G20">
            <v>13</v>
          </cell>
        </row>
        <row r="21">
          <cell r="A21">
            <v>11</v>
          </cell>
          <cell r="B21">
            <v>28.8</v>
          </cell>
          <cell r="C21">
            <v>73.3</v>
          </cell>
          <cell r="D21">
            <v>37.380000000000003</v>
          </cell>
          <cell r="E21">
            <v>60.2</v>
          </cell>
          <cell r="F21">
            <v>32.650000000000006</v>
          </cell>
          <cell r="G21">
            <v>14</v>
          </cell>
        </row>
        <row r="22">
          <cell r="A22">
            <v>12</v>
          </cell>
          <cell r="B22">
            <v>29.6</v>
          </cell>
          <cell r="C22">
            <v>73.599999999999994</v>
          </cell>
          <cell r="D22">
            <v>38.96</v>
          </cell>
          <cell r="E22">
            <v>60.4</v>
          </cell>
          <cell r="F22">
            <v>33.799999999999997</v>
          </cell>
          <cell r="G22">
            <v>15</v>
          </cell>
        </row>
        <row r="23">
          <cell r="A23">
            <v>13</v>
          </cell>
          <cell r="B23">
            <v>30.4</v>
          </cell>
          <cell r="C23">
            <v>73.900000000000006</v>
          </cell>
          <cell r="D23">
            <v>40.54</v>
          </cell>
          <cell r="E23">
            <v>60.6</v>
          </cell>
          <cell r="F23">
            <v>34.950000000000003</v>
          </cell>
          <cell r="G23">
            <v>16</v>
          </cell>
        </row>
        <row r="24">
          <cell r="A24">
            <v>14</v>
          </cell>
          <cell r="B24">
            <v>31.200000000000003</v>
          </cell>
          <cell r="C24">
            <v>74.2</v>
          </cell>
          <cell r="D24">
            <v>42.120000000000005</v>
          </cell>
          <cell r="E24">
            <v>60.8</v>
          </cell>
          <cell r="F24">
            <v>36.1</v>
          </cell>
          <cell r="G24">
            <v>17</v>
          </cell>
        </row>
        <row r="25">
          <cell r="A25">
            <v>15</v>
          </cell>
          <cell r="B25">
            <v>32</v>
          </cell>
          <cell r="C25">
            <v>74.5</v>
          </cell>
          <cell r="D25">
            <v>43.7</v>
          </cell>
          <cell r="E25">
            <v>61</v>
          </cell>
          <cell r="F25">
            <v>37.25</v>
          </cell>
          <cell r="G25">
            <v>18</v>
          </cell>
        </row>
        <row r="26">
          <cell r="A26">
            <v>16</v>
          </cell>
          <cell r="B26">
            <v>32.799999999999997</v>
          </cell>
          <cell r="C26">
            <v>74.8</v>
          </cell>
          <cell r="D26">
            <v>45.28</v>
          </cell>
          <cell r="E26">
            <v>61.2</v>
          </cell>
          <cell r="F26">
            <v>38.400000000000006</v>
          </cell>
          <cell r="G26">
            <v>19</v>
          </cell>
        </row>
        <row r="27">
          <cell r="A27">
            <v>17</v>
          </cell>
          <cell r="B27">
            <v>33.6</v>
          </cell>
          <cell r="C27">
            <v>75.099999999999994</v>
          </cell>
          <cell r="D27">
            <v>46.86</v>
          </cell>
          <cell r="E27">
            <v>61.4</v>
          </cell>
          <cell r="F27">
            <v>39.549999999999997</v>
          </cell>
          <cell r="G27">
            <v>20</v>
          </cell>
        </row>
        <row r="28">
          <cell r="A28">
            <v>18</v>
          </cell>
          <cell r="B28">
            <v>34.4</v>
          </cell>
          <cell r="C28">
            <v>75.400000000000006</v>
          </cell>
          <cell r="D28">
            <v>48.44</v>
          </cell>
          <cell r="E28">
            <v>61.6</v>
          </cell>
          <cell r="F28">
            <v>40.700000000000003</v>
          </cell>
          <cell r="G28">
            <v>21</v>
          </cell>
        </row>
        <row r="29">
          <cell r="A29">
            <v>19</v>
          </cell>
          <cell r="B29">
            <v>35.200000000000003</v>
          </cell>
          <cell r="C29">
            <v>75.7</v>
          </cell>
          <cell r="D29">
            <v>50.02</v>
          </cell>
          <cell r="E29">
            <v>61.8</v>
          </cell>
          <cell r="F29">
            <v>41.85</v>
          </cell>
          <cell r="G29">
            <v>22</v>
          </cell>
        </row>
        <row r="30">
          <cell r="A30">
            <v>20</v>
          </cell>
          <cell r="B30">
            <v>36</v>
          </cell>
          <cell r="C30">
            <v>76</v>
          </cell>
          <cell r="D30">
            <v>51.6</v>
          </cell>
          <cell r="E30">
            <v>62</v>
          </cell>
          <cell r="F30">
            <v>43</v>
          </cell>
          <cell r="G30">
            <v>23</v>
          </cell>
        </row>
        <row r="31">
          <cell r="A31">
            <v>21</v>
          </cell>
          <cell r="B31">
            <v>36.799999999999997</v>
          </cell>
          <cell r="C31">
            <v>76.3</v>
          </cell>
          <cell r="D31">
            <v>53.18</v>
          </cell>
          <cell r="E31">
            <v>62.2</v>
          </cell>
          <cell r="F31">
            <v>44.150000000000006</v>
          </cell>
          <cell r="G31">
            <v>24</v>
          </cell>
        </row>
        <row r="32">
          <cell r="A32">
            <v>22</v>
          </cell>
          <cell r="B32">
            <v>37.6</v>
          </cell>
          <cell r="C32">
            <v>76.599999999999994</v>
          </cell>
          <cell r="D32">
            <v>54.760000000000005</v>
          </cell>
          <cell r="E32">
            <v>62.4</v>
          </cell>
          <cell r="F32">
            <v>45.300000000000004</v>
          </cell>
          <cell r="G32">
            <v>25</v>
          </cell>
        </row>
        <row r="33">
          <cell r="A33">
            <v>23</v>
          </cell>
          <cell r="B33">
            <v>38.400000000000006</v>
          </cell>
          <cell r="C33">
            <v>76.900000000000006</v>
          </cell>
          <cell r="D33">
            <v>56.34</v>
          </cell>
          <cell r="E33">
            <v>62.6</v>
          </cell>
          <cell r="F33">
            <v>46.45</v>
          </cell>
          <cell r="G33">
            <v>26</v>
          </cell>
        </row>
        <row r="34">
          <cell r="A34">
            <v>24</v>
          </cell>
          <cell r="B34">
            <v>39.200000000000003</v>
          </cell>
          <cell r="C34">
            <v>77.2</v>
          </cell>
          <cell r="D34">
            <v>57.92</v>
          </cell>
          <cell r="E34">
            <v>62.8</v>
          </cell>
          <cell r="F34">
            <v>47.6</v>
          </cell>
          <cell r="G34">
            <v>27</v>
          </cell>
        </row>
        <row r="35">
          <cell r="A35">
            <v>25</v>
          </cell>
          <cell r="B35">
            <v>40</v>
          </cell>
          <cell r="C35">
            <v>77.5</v>
          </cell>
          <cell r="D35">
            <v>59.5</v>
          </cell>
          <cell r="E35">
            <v>63</v>
          </cell>
          <cell r="F35">
            <v>48.75</v>
          </cell>
          <cell r="G35">
            <v>28</v>
          </cell>
        </row>
        <row r="36">
          <cell r="A36">
            <v>26</v>
          </cell>
          <cell r="B36">
            <v>40.799999999999997</v>
          </cell>
          <cell r="C36">
            <v>77.8</v>
          </cell>
          <cell r="D36">
            <v>61.08</v>
          </cell>
          <cell r="E36">
            <v>63.2</v>
          </cell>
          <cell r="F36">
            <v>49.900000000000006</v>
          </cell>
          <cell r="G36">
            <v>29</v>
          </cell>
        </row>
        <row r="37">
          <cell r="A37">
            <v>27</v>
          </cell>
          <cell r="B37">
            <v>41.6</v>
          </cell>
          <cell r="C37">
            <v>78.099999999999994</v>
          </cell>
          <cell r="D37">
            <v>62.660000000000004</v>
          </cell>
          <cell r="E37">
            <v>63.4</v>
          </cell>
          <cell r="F37">
            <v>51.050000000000004</v>
          </cell>
          <cell r="G37">
            <v>30</v>
          </cell>
        </row>
        <row r="38">
          <cell r="A38">
            <v>28</v>
          </cell>
          <cell r="B38">
            <v>42.400000000000006</v>
          </cell>
          <cell r="C38">
            <v>78.400000000000006</v>
          </cell>
          <cell r="D38">
            <v>64.240000000000009</v>
          </cell>
          <cell r="E38">
            <v>63.6</v>
          </cell>
          <cell r="F38">
            <v>52.2</v>
          </cell>
          <cell r="G38">
            <v>31</v>
          </cell>
        </row>
        <row r="39">
          <cell r="A39">
            <v>29</v>
          </cell>
          <cell r="B39">
            <v>43.2</v>
          </cell>
          <cell r="C39">
            <v>78.7</v>
          </cell>
          <cell r="D39">
            <v>65.819999999999993</v>
          </cell>
          <cell r="E39">
            <v>63.8</v>
          </cell>
          <cell r="F39">
            <v>53.35</v>
          </cell>
          <cell r="G39">
            <v>32</v>
          </cell>
        </row>
        <row r="40">
          <cell r="A40">
            <v>30</v>
          </cell>
          <cell r="B40">
            <v>44</v>
          </cell>
          <cell r="C40">
            <v>79</v>
          </cell>
          <cell r="D40">
            <v>67.400000000000006</v>
          </cell>
          <cell r="E40">
            <v>64</v>
          </cell>
          <cell r="F40">
            <v>54.500000000000007</v>
          </cell>
          <cell r="G40">
            <v>33</v>
          </cell>
        </row>
        <row r="41">
          <cell r="A41">
            <v>31</v>
          </cell>
          <cell r="B41">
            <v>44.8</v>
          </cell>
          <cell r="C41">
            <v>79.3</v>
          </cell>
          <cell r="D41">
            <v>68.98</v>
          </cell>
          <cell r="E41">
            <v>64.2</v>
          </cell>
          <cell r="F41">
            <v>55.650000000000006</v>
          </cell>
          <cell r="G41">
            <v>34</v>
          </cell>
        </row>
        <row r="42">
          <cell r="A42">
            <v>32</v>
          </cell>
          <cell r="B42">
            <v>45.6</v>
          </cell>
          <cell r="C42">
            <v>79.599999999999994</v>
          </cell>
          <cell r="D42">
            <v>70.56</v>
          </cell>
          <cell r="E42">
            <v>64.400000000000006</v>
          </cell>
          <cell r="F42">
            <v>56.800000000000004</v>
          </cell>
          <cell r="G42">
            <v>35</v>
          </cell>
        </row>
        <row r="43">
          <cell r="A43">
            <v>33</v>
          </cell>
          <cell r="B43">
            <v>46.400000000000006</v>
          </cell>
          <cell r="C43">
            <v>79.900000000000006</v>
          </cell>
          <cell r="D43">
            <v>72.14</v>
          </cell>
          <cell r="E43">
            <v>64.599999999999994</v>
          </cell>
          <cell r="F43">
            <v>57.95</v>
          </cell>
          <cell r="G43">
            <v>36</v>
          </cell>
        </row>
        <row r="44">
          <cell r="A44">
            <v>34</v>
          </cell>
          <cell r="B44">
            <v>47.2</v>
          </cell>
          <cell r="C44">
            <v>80.2</v>
          </cell>
          <cell r="D44">
            <v>73.72</v>
          </cell>
          <cell r="E44">
            <v>64.8</v>
          </cell>
          <cell r="F44">
            <v>59.1</v>
          </cell>
          <cell r="G44">
            <v>37</v>
          </cell>
        </row>
        <row r="45">
          <cell r="A45">
            <v>35</v>
          </cell>
          <cell r="B45">
            <v>48</v>
          </cell>
          <cell r="C45">
            <v>80.5</v>
          </cell>
          <cell r="D45">
            <v>75.300000000000011</v>
          </cell>
          <cell r="E45">
            <v>65</v>
          </cell>
          <cell r="F45">
            <v>60.250000000000007</v>
          </cell>
          <cell r="G45">
            <v>38</v>
          </cell>
        </row>
        <row r="46">
          <cell r="A46">
            <v>36</v>
          </cell>
          <cell r="B46">
            <v>48.8</v>
          </cell>
          <cell r="C46">
            <v>80.8</v>
          </cell>
          <cell r="D46">
            <v>76.88</v>
          </cell>
          <cell r="E46">
            <v>65.2</v>
          </cell>
          <cell r="F46">
            <v>61.400000000000006</v>
          </cell>
          <cell r="G46">
            <v>39</v>
          </cell>
        </row>
        <row r="47">
          <cell r="A47">
            <v>37</v>
          </cell>
          <cell r="B47">
            <v>49.6</v>
          </cell>
          <cell r="C47">
            <v>81.099999999999994</v>
          </cell>
          <cell r="D47">
            <v>78.460000000000008</v>
          </cell>
          <cell r="E47">
            <v>65.400000000000006</v>
          </cell>
          <cell r="F47">
            <v>62.550000000000004</v>
          </cell>
          <cell r="G47">
            <v>40</v>
          </cell>
        </row>
        <row r="48">
          <cell r="A48">
            <v>38</v>
          </cell>
          <cell r="B48">
            <v>50.400000000000006</v>
          </cell>
          <cell r="C48">
            <v>81.400000000000006</v>
          </cell>
          <cell r="D48">
            <v>80.040000000000006</v>
          </cell>
          <cell r="E48">
            <v>65.599999999999994</v>
          </cell>
          <cell r="F48">
            <v>63.7</v>
          </cell>
          <cell r="G48">
            <v>41</v>
          </cell>
        </row>
        <row r="49">
          <cell r="A49">
            <v>39</v>
          </cell>
          <cell r="B49">
            <v>51.2</v>
          </cell>
          <cell r="C49">
            <v>81.7</v>
          </cell>
          <cell r="D49">
            <v>81.62</v>
          </cell>
          <cell r="E49">
            <v>65.8</v>
          </cell>
          <cell r="F49">
            <v>64.850000000000009</v>
          </cell>
          <cell r="G49">
            <v>42</v>
          </cell>
        </row>
        <row r="50">
          <cell r="A50">
            <v>40</v>
          </cell>
          <cell r="B50">
            <v>52</v>
          </cell>
          <cell r="C50">
            <v>82</v>
          </cell>
          <cell r="D50">
            <v>82</v>
          </cell>
          <cell r="E50">
            <v>66</v>
          </cell>
          <cell r="F50">
            <v>66</v>
          </cell>
          <cell r="G50">
            <v>43</v>
          </cell>
        </row>
        <row r="51">
          <cell r="A51">
            <v>41</v>
          </cell>
          <cell r="B51">
            <v>52.800000000000004</v>
          </cell>
          <cell r="C51">
            <v>82.3</v>
          </cell>
          <cell r="E51">
            <v>66.2</v>
          </cell>
          <cell r="G51">
            <v>44</v>
          </cell>
        </row>
        <row r="52">
          <cell r="A52">
            <v>42</v>
          </cell>
          <cell r="B52">
            <v>53.6</v>
          </cell>
          <cell r="C52">
            <v>82.6</v>
          </cell>
          <cell r="E52">
            <v>66.400000000000006</v>
          </cell>
          <cell r="G52">
            <v>45</v>
          </cell>
        </row>
        <row r="53">
          <cell r="A53">
            <v>43</v>
          </cell>
          <cell r="B53">
            <v>54.4</v>
          </cell>
          <cell r="C53">
            <v>82.9</v>
          </cell>
          <cell r="E53">
            <v>66.599999999999994</v>
          </cell>
          <cell r="G53">
            <v>46</v>
          </cell>
        </row>
        <row r="54">
          <cell r="A54">
            <v>44</v>
          </cell>
          <cell r="B54">
            <v>55.2</v>
          </cell>
          <cell r="C54">
            <v>83.2</v>
          </cell>
          <cell r="E54">
            <v>66.8</v>
          </cell>
          <cell r="G54">
            <v>47</v>
          </cell>
        </row>
        <row r="55">
          <cell r="A55">
            <v>45</v>
          </cell>
          <cell r="B55">
            <v>56</v>
          </cell>
          <cell r="C55">
            <v>83.5</v>
          </cell>
          <cell r="E55">
            <v>67</v>
          </cell>
          <cell r="G55">
            <v>48</v>
          </cell>
        </row>
        <row r="56">
          <cell r="A56">
            <v>46</v>
          </cell>
          <cell r="B56">
            <v>56.800000000000004</v>
          </cell>
          <cell r="C56">
            <v>83.8</v>
          </cell>
          <cell r="E56">
            <v>67.2</v>
          </cell>
          <cell r="G56">
            <v>49</v>
          </cell>
        </row>
        <row r="57">
          <cell r="A57">
            <v>47</v>
          </cell>
          <cell r="B57">
            <v>57.6</v>
          </cell>
          <cell r="C57">
            <v>84.1</v>
          </cell>
          <cell r="E57">
            <v>67.400000000000006</v>
          </cell>
          <cell r="G57">
            <v>50</v>
          </cell>
        </row>
        <row r="58">
          <cell r="A58">
            <v>48</v>
          </cell>
          <cell r="B58">
            <v>58.400000000000006</v>
          </cell>
          <cell r="C58">
            <v>84.4</v>
          </cell>
          <cell r="E58">
            <v>67.599999999999994</v>
          </cell>
          <cell r="G58">
            <v>51</v>
          </cell>
        </row>
        <row r="59">
          <cell r="A59">
            <v>49</v>
          </cell>
          <cell r="B59">
            <v>59.2</v>
          </cell>
          <cell r="C59">
            <v>84.7</v>
          </cell>
          <cell r="E59">
            <v>67.8</v>
          </cell>
          <cell r="G59">
            <v>52</v>
          </cell>
        </row>
        <row r="60">
          <cell r="A60">
            <v>50</v>
          </cell>
          <cell r="B60">
            <v>60</v>
          </cell>
          <cell r="C60">
            <v>85</v>
          </cell>
          <cell r="E60">
            <v>68</v>
          </cell>
          <cell r="G60">
            <v>53</v>
          </cell>
        </row>
        <row r="61">
          <cell r="A61">
            <v>51</v>
          </cell>
          <cell r="B61">
            <v>60.800000000000004</v>
          </cell>
          <cell r="C61">
            <v>85.3</v>
          </cell>
          <cell r="E61">
            <v>68.2</v>
          </cell>
          <cell r="G61">
            <v>54</v>
          </cell>
        </row>
        <row r="62">
          <cell r="A62">
            <v>52</v>
          </cell>
          <cell r="B62">
            <v>61.6</v>
          </cell>
          <cell r="C62">
            <v>85.6</v>
          </cell>
          <cell r="E62">
            <v>68.400000000000006</v>
          </cell>
          <cell r="G62">
            <v>55</v>
          </cell>
        </row>
        <row r="63">
          <cell r="A63">
            <v>53</v>
          </cell>
          <cell r="B63">
            <v>62.400000000000006</v>
          </cell>
          <cell r="C63">
            <v>85.9</v>
          </cell>
          <cell r="E63">
            <v>68.599999999999994</v>
          </cell>
          <cell r="G63">
            <v>56</v>
          </cell>
        </row>
        <row r="64">
          <cell r="A64">
            <v>54</v>
          </cell>
          <cell r="B64">
            <v>63.2</v>
          </cell>
          <cell r="C64">
            <v>86.2</v>
          </cell>
          <cell r="E64">
            <v>68.8</v>
          </cell>
          <cell r="G64">
            <v>57</v>
          </cell>
        </row>
        <row r="65">
          <cell r="A65">
            <v>55</v>
          </cell>
          <cell r="B65">
            <v>64</v>
          </cell>
          <cell r="C65">
            <v>86.5</v>
          </cell>
          <cell r="E65">
            <v>69</v>
          </cell>
          <cell r="G65">
            <v>58</v>
          </cell>
        </row>
        <row r="66">
          <cell r="A66">
            <v>56</v>
          </cell>
          <cell r="B66">
            <v>64.800000000000011</v>
          </cell>
          <cell r="C66">
            <v>86.800000000000011</v>
          </cell>
          <cell r="E66">
            <v>69.2</v>
          </cell>
          <cell r="G66">
            <v>59</v>
          </cell>
        </row>
        <row r="67">
          <cell r="A67">
            <v>57</v>
          </cell>
          <cell r="B67">
            <v>65.599999999999994</v>
          </cell>
          <cell r="C67">
            <v>87.1</v>
          </cell>
          <cell r="E67">
            <v>69.900000000000006</v>
          </cell>
          <cell r="G67">
            <v>60</v>
          </cell>
        </row>
        <row r="68">
          <cell r="A68">
            <v>58</v>
          </cell>
          <cell r="B68">
            <v>66.400000000000006</v>
          </cell>
          <cell r="C68">
            <v>87.4</v>
          </cell>
          <cell r="E68">
            <v>70.599999999999994</v>
          </cell>
          <cell r="G68">
            <v>61</v>
          </cell>
        </row>
        <row r="69">
          <cell r="A69">
            <v>59</v>
          </cell>
          <cell r="B69">
            <v>67.2</v>
          </cell>
          <cell r="C69">
            <v>87.7</v>
          </cell>
          <cell r="E69">
            <v>71.300000000000011</v>
          </cell>
          <cell r="G69">
            <v>62</v>
          </cell>
        </row>
        <row r="70">
          <cell r="A70">
            <v>60</v>
          </cell>
          <cell r="B70">
            <v>68</v>
          </cell>
          <cell r="C70">
            <v>88</v>
          </cell>
          <cell r="E70">
            <v>72</v>
          </cell>
          <cell r="G70">
            <v>63</v>
          </cell>
        </row>
        <row r="71">
          <cell r="A71">
            <v>61</v>
          </cell>
          <cell r="B71">
            <v>68.800000000000011</v>
          </cell>
          <cell r="C71">
            <v>88.300000000000011</v>
          </cell>
          <cell r="E71">
            <v>72.7</v>
          </cell>
          <cell r="G71">
            <v>64</v>
          </cell>
        </row>
        <row r="72">
          <cell r="A72">
            <v>62</v>
          </cell>
          <cell r="B72">
            <v>69.599999999999994</v>
          </cell>
          <cell r="C72">
            <v>88.6</v>
          </cell>
          <cell r="E72">
            <v>73.400000000000006</v>
          </cell>
          <cell r="G72">
            <v>65</v>
          </cell>
        </row>
        <row r="73">
          <cell r="A73">
            <v>63</v>
          </cell>
          <cell r="B73">
            <v>70.400000000000006</v>
          </cell>
          <cell r="C73">
            <v>88.9</v>
          </cell>
          <cell r="E73">
            <v>74.099999999999994</v>
          </cell>
          <cell r="G73">
            <v>66</v>
          </cell>
        </row>
        <row r="74">
          <cell r="A74">
            <v>64</v>
          </cell>
          <cell r="B74">
            <v>71.2</v>
          </cell>
          <cell r="C74">
            <v>89.2</v>
          </cell>
          <cell r="E74">
            <v>74.800000000000011</v>
          </cell>
          <cell r="G74">
            <v>67</v>
          </cell>
        </row>
        <row r="75">
          <cell r="A75">
            <v>65</v>
          </cell>
          <cell r="B75">
            <v>72</v>
          </cell>
          <cell r="C75">
            <v>89.5</v>
          </cell>
          <cell r="E75">
            <v>75.5</v>
          </cell>
          <cell r="G75">
            <v>68</v>
          </cell>
        </row>
        <row r="76">
          <cell r="A76">
            <v>66</v>
          </cell>
          <cell r="B76">
            <v>72.800000000000011</v>
          </cell>
          <cell r="C76">
            <v>89.800000000000011</v>
          </cell>
          <cell r="E76">
            <v>76.2</v>
          </cell>
          <cell r="G76">
            <v>69</v>
          </cell>
        </row>
        <row r="77">
          <cell r="A77">
            <v>67</v>
          </cell>
          <cell r="B77">
            <v>73.599999999999994</v>
          </cell>
          <cell r="C77">
            <v>90.1</v>
          </cell>
          <cell r="E77">
            <v>76.900000000000006</v>
          </cell>
          <cell r="G77">
            <v>70</v>
          </cell>
        </row>
        <row r="78">
          <cell r="A78">
            <v>68</v>
          </cell>
          <cell r="B78">
            <v>74.400000000000006</v>
          </cell>
          <cell r="C78">
            <v>90.4</v>
          </cell>
          <cell r="E78">
            <v>77.599999999999994</v>
          </cell>
          <cell r="G78">
            <v>71</v>
          </cell>
        </row>
        <row r="79">
          <cell r="A79">
            <v>69</v>
          </cell>
          <cell r="B79">
            <v>75.2</v>
          </cell>
          <cell r="C79">
            <v>90.7</v>
          </cell>
          <cell r="E79">
            <v>78.300000000000011</v>
          </cell>
          <cell r="G79">
            <v>72</v>
          </cell>
        </row>
        <row r="80">
          <cell r="A80">
            <v>70</v>
          </cell>
          <cell r="B80">
            <v>76</v>
          </cell>
          <cell r="C80">
            <v>91</v>
          </cell>
          <cell r="E80">
            <v>79</v>
          </cell>
          <cell r="G80">
            <v>73</v>
          </cell>
        </row>
        <row r="81">
          <cell r="A81">
            <v>71</v>
          </cell>
          <cell r="B81">
            <v>76.800000000000011</v>
          </cell>
          <cell r="C81">
            <v>91.300000000000011</v>
          </cell>
          <cell r="E81">
            <v>79.7</v>
          </cell>
          <cell r="G81">
            <v>74</v>
          </cell>
        </row>
        <row r="82">
          <cell r="A82">
            <v>72</v>
          </cell>
          <cell r="B82">
            <v>77.599999999999994</v>
          </cell>
          <cell r="C82">
            <v>91.6</v>
          </cell>
          <cell r="E82">
            <v>80.400000000000006</v>
          </cell>
          <cell r="G82">
            <v>75</v>
          </cell>
        </row>
        <row r="83">
          <cell r="A83">
            <v>73</v>
          </cell>
          <cell r="B83">
            <v>78.400000000000006</v>
          </cell>
          <cell r="C83">
            <v>91.9</v>
          </cell>
          <cell r="E83">
            <v>81.099999999999994</v>
          </cell>
          <cell r="G83">
            <v>76</v>
          </cell>
        </row>
        <row r="84">
          <cell r="A84">
            <v>74</v>
          </cell>
          <cell r="B84">
            <v>79.2</v>
          </cell>
          <cell r="C84">
            <v>92.2</v>
          </cell>
          <cell r="E84">
            <v>81.800000000000011</v>
          </cell>
          <cell r="G84">
            <v>77</v>
          </cell>
        </row>
        <row r="85">
          <cell r="A85">
            <v>75</v>
          </cell>
          <cell r="B85">
            <v>80</v>
          </cell>
          <cell r="C85">
            <v>92.5</v>
          </cell>
          <cell r="E85">
            <v>82.5</v>
          </cell>
          <cell r="G85">
            <v>78</v>
          </cell>
        </row>
        <row r="86">
          <cell r="A86">
            <v>76</v>
          </cell>
          <cell r="B86">
            <v>80.800000000000011</v>
          </cell>
          <cell r="C86">
            <v>92.800000000000011</v>
          </cell>
          <cell r="E86">
            <v>83.2</v>
          </cell>
          <cell r="G86">
            <v>79</v>
          </cell>
        </row>
        <row r="87">
          <cell r="A87">
            <v>77</v>
          </cell>
          <cell r="B87">
            <v>81.599999999999994</v>
          </cell>
          <cell r="C87">
            <v>93.100000000000009</v>
          </cell>
          <cell r="E87">
            <v>83.9</v>
          </cell>
          <cell r="G87">
            <v>80</v>
          </cell>
        </row>
        <row r="88">
          <cell r="A88">
            <v>78</v>
          </cell>
          <cell r="B88">
            <v>82.4</v>
          </cell>
          <cell r="C88">
            <v>93.4</v>
          </cell>
          <cell r="E88">
            <v>84.600000000000009</v>
          </cell>
          <cell r="G88">
            <v>81</v>
          </cell>
        </row>
        <row r="89">
          <cell r="A89">
            <v>79</v>
          </cell>
          <cell r="B89">
            <v>83.2</v>
          </cell>
          <cell r="C89">
            <v>93.7</v>
          </cell>
          <cell r="E89">
            <v>85.300000000000011</v>
          </cell>
          <cell r="G89">
            <v>82</v>
          </cell>
        </row>
        <row r="90">
          <cell r="A90">
            <v>80</v>
          </cell>
          <cell r="B90">
            <v>84</v>
          </cell>
          <cell r="C90">
            <v>94</v>
          </cell>
          <cell r="E90">
            <v>86</v>
          </cell>
          <cell r="G90">
            <v>83</v>
          </cell>
        </row>
        <row r="91">
          <cell r="A91">
            <v>81</v>
          </cell>
          <cell r="B91">
            <v>84.8</v>
          </cell>
          <cell r="C91">
            <v>94.300000000000011</v>
          </cell>
          <cell r="E91">
            <v>86.7</v>
          </cell>
          <cell r="G91">
            <v>84</v>
          </cell>
        </row>
        <row r="92">
          <cell r="A92">
            <v>82</v>
          </cell>
          <cell r="B92">
            <v>85.600000000000009</v>
          </cell>
          <cell r="C92">
            <v>94.600000000000009</v>
          </cell>
          <cell r="E92">
            <v>87.4</v>
          </cell>
          <cell r="G92">
            <v>85</v>
          </cell>
        </row>
        <row r="93">
          <cell r="A93">
            <v>83</v>
          </cell>
          <cell r="B93">
            <v>86.4</v>
          </cell>
          <cell r="C93">
            <v>94.9</v>
          </cell>
          <cell r="E93">
            <v>88.100000000000009</v>
          </cell>
          <cell r="G93">
            <v>86</v>
          </cell>
        </row>
        <row r="94">
          <cell r="A94">
            <v>84</v>
          </cell>
          <cell r="B94">
            <v>87.2</v>
          </cell>
          <cell r="C94">
            <v>95.2</v>
          </cell>
          <cell r="E94">
            <v>88.800000000000011</v>
          </cell>
          <cell r="G94">
            <v>87</v>
          </cell>
        </row>
        <row r="95">
          <cell r="A95">
            <v>85</v>
          </cell>
          <cell r="B95">
            <v>88</v>
          </cell>
          <cell r="C95">
            <v>95.5</v>
          </cell>
          <cell r="E95">
            <v>89.5</v>
          </cell>
          <cell r="G95">
            <v>88</v>
          </cell>
        </row>
        <row r="96">
          <cell r="A96">
            <v>86</v>
          </cell>
          <cell r="B96">
            <v>88.8</v>
          </cell>
          <cell r="C96">
            <v>95.800000000000011</v>
          </cell>
          <cell r="E96">
            <v>90.2</v>
          </cell>
          <cell r="G96">
            <v>89</v>
          </cell>
        </row>
        <row r="97">
          <cell r="A97">
            <v>87</v>
          </cell>
          <cell r="B97">
            <v>89.600000000000009</v>
          </cell>
          <cell r="C97">
            <v>96.100000000000009</v>
          </cell>
          <cell r="E97">
            <v>90.9</v>
          </cell>
          <cell r="G97">
            <v>90</v>
          </cell>
        </row>
        <row r="98">
          <cell r="A98">
            <v>88</v>
          </cell>
          <cell r="B98">
            <v>90.4</v>
          </cell>
          <cell r="C98">
            <v>96.4</v>
          </cell>
          <cell r="E98">
            <v>91.600000000000009</v>
          </cell>
          <cell r="G98">
            <v>91</v>
          </cell>
        </row>
        <row r="99">
          <cell r="A99">
            <v>89</v>
          </cell>
          <cell r="B99">
            <v>91.2</v>
          </cell>
          <cell r="C99">
            <v>96.7</v>
          </cell>
          <cell r="E99">
            <v>92.300000000000011</v>
          </cell>
          <cell r="G99">
            <v>92</v>
          </cell>
        </row>
        <row r="100">
          <cell r="A100">
            <v>90</v>
          </cell>
          <cell r="B100">
            <v>92</v>
          </cell>
          <cell r="C100">
            <v>97</v>
          </cell>
          <cell r="E100">
            <v>93</v>
          </cell>
          <cell r="G100">
            <v>93</v>
          </cell>
        </row>
        <row r="101">
          <cell r="A101">
            <v>91</v>
          </cell>
          <cell r="B101">
            <v>92.8</v>
          </cell>
          <cell r="C101">
            <v>97.300000000000011</v>
          </cell>
          <cell r="E101">
            <v>93.7</v>
          </cell>
          <cell r="G101">
            <v>94</v>
          </cell>
        </row>
        <row r="102">
          <cell r="A102">
            <v>92</v>
          </cell>
          <cell r="B102">
            <v>93.600000000000009</v>
          </cell>
          <cell r="C102">
            <v>97.600000000000009</v>
          </cell>
          <cell r="E102">
            <v>94.4</v>
          </cell>
          <cell r="G102">
            <v>95</v>
          </cell>
        </row>
        <row r="103">
          <cell r="A103">
            <v>93</v>
          </cell>
          <cell r="B103">
            <v>94.4</v>
          </cell>
          <cell r="C103">
            <v>97.9</v>
          </cell>
          <cell r="E103">
            <v>95.100000000000009</v>
          </cell>
          <cell r="G103">
            <v>96</v>
          </cell>
        </row>
        <row r="104">
          <cell r="A104">
            <v>94</v>
          </cell>
          <cell r="B104">
            <v>95.2</v>
          </cell>
          <cell r="C104">
            <v>98.2</v>
          </cell>
          <cell r="E104">
            <v>95.800000000000011</v>
          </cell>
          <cell r="G104">
            <v>97</v>
          </cell>
        </row>
        <row r="105">
          <cell r="A105">
            <v>95</v>
          </cell>
          <cell r="B105">
            <v>96</v>
          </cell>
          <cell r="C105">
            <v>98.5</v>
          </cell>
          <cell r="E105">
            <v>96.5</v>
          </cell>
          <cell r="G105">
            <v>98</v>
          </cell>
        </row>
        <row r="106">
          <cell r="A106">
            <v>96</v>
          </cell>
          <cell r="B106">
            <v>96.800000000000011</v>
          </cell>
          <cell r="C106">
            <v>98.800000000000011</v>
          </cell>
          <cell r="E106">
            <v>97.2</v>
          </cell>
          <cell r="G106">
            <v>99</v>
          </cell>
        </row>
        <row r="107">
          <cell r="A107">
            <v>97</v>
          </cell>
          <cell r="B107">
            <v>97.600000000000009</v>
          </cell>
          <cell r="C107">
            <v>99.100000000000009</v>
          </cell>
          <cell r="E107">
            <v>97.9</v>
          </cell>
          <cell r="G107">
            <v>100</v>
          </cell>
        </row>
        <row r="108">
          <cell r="A108">
            <v>98</v>
          </cell>
          <cell r="B108">
            <v>98.4</v>
          </cell>
          <cell r="C108">
            <v>99.4</v>
          </cell>
          <cell r="E108">
            <v>98.600000000000009</v>
          </cell>
          <cell r="G108">
            <v>101</v>
          </cell>
        </row>
        <row r="109">
          <cell r="A109">
            <v>99</v>
          </cell>
          <cell r="B109">
            <v>99.2</v>
          </cell>
          <cell r="C109">
            <v>99.7</v>
          </cell>
          <cell r="E109">
            <v>99.300000000000011</v>
          </cell>
          <cell r="G109">
            <v>102</v>
          </cell>
        </row>
        <row r="110">
          <cell r="A110">
            <v>100</v>
          </cell>
          <cell r="B110">
            <v>100</v>
          </cell>
          <cell r="C110">
            <v>100</v>
          </cell>
          <cell r="E110">
            <v>100</v>
          </cell>
          <cell r="G110">
            <v>103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5-year Lease"/>
      <sheetName val="Project Report"/>
      <sheetName val="SUM-COST"/>
      <sheetName val="ECM #1"/>
      <sheetName val="ECM #2"/>
      <sheetName val="ECM #3"/>
      <sheetName val="ECM #4"/>
      <sheetName val="ECM #5"/>
      <sheetName val="Module1"/>
      <sheetName val="SUM_COST"/>
      <sheetName val="Contents"/>
      <sheetName val="Var. Vol. Pu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By School"/>
      <sheetName val="All Savings"/>
      <sheetName val="Admin"/>
      <sheetName val="Bus"/>
      <sheetName val="HSMS"/>
      <sheetName val="JHE"/>
      <sheetName val="BCE"/>
      <sheetName val="SE"/>
      <sheetName val="KE"/>
      <sheetName val="LANS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s"/>
      <sheetName val="misc."/>
      <sheetName val="ANALYSIS"/>
      <sheetName val="TOOLS"/>
      <sheetName val="Summaries"/>
      <sheetName val="Air Costs"/>
      <sheetName val="vs Theory"/>
      <sheetName val="vs Theory2"/>
      <sheetName val="Cooling"/>
      <sheetName val="Combo Dryers"/>
      <sheetName val="Storage"/>
      <sheetName val="drain"/>
      <sheetName val="BlowoffData"/>
      <sheetName val="OptimizeStorage"/>
      <sheetName val="Unloading"/>
      <sheetName val="Press.Loss"/>
      <sheetName val="Centrifugal"/>
      <sheetName val="Press.Ctrl."/>
      <sheetName val="Pressure Check"/>
      <sheetName val="Macros"/>
      <sheetName val="Base"/>
    </sheetNames>
    <sheetDataSet>
      <sheetData sheetId="0" refreshError="1"/>
      <sheetData sheetId="1" refreshError="1">
        <row r="10">
          <cell r="A10">
            <v>0</v>
          </cell>
          <cell r="B10">
            <v>20</v>
          </cell>
          <cell r="C10">
            <v>70</v>
          </cell>
          <cell r="D10">
            <v>20</v>
          </cell>
          <cell r="E10">
            <v>58</v>
          </cell>
          <cell r="F10">
            <v>20</v>
          </cell>
          <cell r="G10">
            <v>3</v>
          </cell>
        </row>
        <row r="11">
          <cell r="A11">
            <v>1</v>
          </cell>
          <cell r="B11">
            <v>20.8</v>
          </cell>
          <cell r="C11">
            <v>70.3</v>
          </cell>
          <cell r="D11">
            <v>21.58</v>
          </cell>
          <cell r="E11">
            <v>58.2</v>
          </cell>
          <cell r="F11">
            <v>21.15</v>
          </cell>
          <cell r="G11">
            <v>4</v>
          </cell>
        </row>
        <row r="12">
          <cell r="A12">
            <v>2</v>
          </cell>
          <cell r="B12">
            <v>21.6</v>
          </cell>
          <cell r="C12">
            <v>70.599999999999994</v>
          </cell>
          <cell r="D12">
            <v>23.16</v>
          </cell>
          <cell r="E12">
            <v>58.4</v>
          </cell>
          <cell r="F12">
            <v>22.3</v>
          </cell>
          <cell r="G12">
            <v>5</v>
          </cell>
        </row>
        <row r="13">
          <cell r="A13">
            <v>3</v>
          </cell>
          <cell r="B13">
            <v>22.4</v>
          </cell>
          <cell r="C13">
            <v>70.900000000000006</v>
          </cell>
          <cell r="D13">
            <v>24.740000000000002</v>
          </cell>
          <cell r="E13">
            <v>58.6</v>
          </cell>
          <cell r="F13">
            <v>23.45</v>
          </cell>
          <cell r="G13">
            <v>6</v>
          </cell>
        </row>
        <row r="14">
          <cell r="A14">
            <v>4</v>
          </cell>
          <cell r="B14">
            <v>23.2</v>
          </cell>
          <cell r="C14">
            <v>71.2</v>
          </cell>
          <cell r="D14">
            <v>26.32</v>
          </cell>
          <cell r="E14">
            <v>58.8</v>
          </cell>
          <cell r="F14">
            <v>24.6</v>
          </cell>
          <cell r="G14">
            <v>7</v>
          </cell>
        </row>
        <row r="15">
          <cell r="A15">
            <v>5</v>
          </cell>
          <cell r="B15">
            <v>24</v>
          </cell>
          <cell r="C15">
            <v>71.5</v>
          </cell>
          <cell r="D15">
            <v>27.9</v>
          </cell>
          <cell r="E15">
            <v>59</v>
          </cell>
          <cell r="F15">
            <v>25.75</v>
          </cell>
          <cell r="G15">
            <v>8</v>
          </cell>
        </row>
        <row r="16">
          <cell r="A16">
            <v>6</v>
          </cell>
          <cell r="B16">
            <v>24.8</v>
          </cell>
          <cell r="C16">
            <v>71.8</v>
          </cell>
          <cell r="D16">
            <v>29.48</v>
          </cell>
          <cell r="E16">
            <v>59.2</v>
          </cell>
          <cell r="F16">
            <v>26.9</v>
          </cell>
          <cell r="G16">
            <v>9</v>
          </cell>
        </row>
        <row r="17">
          <cell r="A17">
            <v>7</v>
          </cell>
          <cell r="B17">
            <v>25.6</v>
          </cell>
          <cell r="C17">
            <v>72.099999999999994</v>
          </cell>
          <cell r="D17">
            <v>31.060000000000002</v>
          </cell>
          <cell r="E17">
            <v>59.4</v>
          </cell>
          <cell r="F17">
            <v>28.05</v>
          </cell>
          <cell r="G17">
            <v>10</v>
          </cell>
        </row>
        <row r="18">
          <cell r="A18">
            <v>8</v>
          </cell>
          <cell r="B18">
            <v>26.4</v>
          </cell>
          <cell r="C18">
            <v>72.400000000000006</v>
          </cell>
          <cell r="D18">
            <v>32.64</v>
          </cell>
          <cell r="E18">
            <v>59.6</v>
          </cell>
          <cell r="F18">
            <v>29.200000000000003</v>
          </cell>
          <cell r="G18">
            <v>11</v>
          </cell>
        </row>
        <row r="19">
          <cell r="A19">
            <v>9</v>
          </cell>
          <cell r="B19">
            <v>27.2</v>
          </cell>
          <cell r="C19">
            <v>72.7</v>
          </cell>
          <cell r="D19">
            <v>34.22</v>
          </cell>
          <cell r="E19">
            <v>59.8</v>
          </cell>
          <cell r="F19">
            <v>30.35</v>
          </cell>
          <cell r="G19">
            <v>12</v>
          </cell>
        </row>
        <row r="20">
          <cell r="A20">
            <v>10</v>
          </cell>
          <cell r="B20">
            <v>28</v>
          </cell>
          <cell r="C20">
            <v>73</v>
          </cell>
          <cell r="D20">
            <v>35.799999999999997</v>
          </cell>
          <cell r="E20">
            <v>60</v>
          </cell>
          <cell r="F20">
            <v>31.5</v>
          </cell>
          <cell r="G20">
            <v>13</v>
          </cell>
        </row>
        <row r="21">
          <cell r="A21">
            <v>11</v>
          </cell>
          <cell r="B21">
            <v>28.8</v>
          </cell>
          <cell r="C21">
            <v>73.3</v>
          </cell>
          <cell r="D21">
            <v>37.380000000000003</v>
          </cell>
          <cell r="E21">
            <v>60.2</v>
          </cell>
          <cell r="F21">
            <v>32.650000000000006</v>
          </cell>
          <cell r="G21">
            <v>14</v>
          </cell>
        </row>
        <row r="22">
          <cell r="A22">
            <v>12</v>
          </cell>
          <cell r="B22">
            <v>29.6</v>
          </cell>
          <cell r="C22">
            <v>73.599999999999994</v>
          </cell>
          <cell r="D22">
            <v>38.96</v>
          </cell>
          <cell r="E22">
            <v>60.4</v>
          </cell>
          <cell r="F22">
            <v>33.799999999999997</v>
          </cell>
          <cell r="G22">
            <v>15</v>
          </cell>
        </row>
        <row r="23">
          <cell r="A23">
            <v>13</v>
          </cell>
          <cell r="B23">
            <v>30.4</v>
          </cell>
          <cell r="C23">
            <v>73.900000000000006</v>
          </cell>
          <cell r="D23">
            <v>40.54</v>
          </cell>
          <cell r="E23">
            <v>60.6</v>
          </cell>
          <cell r="F23">
            <v>34.950000000000003</v>
          </cell>
          <cell r="G23">
            <v>16</v>
          </cell>
        </row>
        <row r="24">
          <cell r="A24">
            <v>14</v>
          </cell>
          <cell r="B24">
            <v>31.200000000000003</v>
          </cell>
          <cell r="C24">
            <v>74.2</v>
          </cell>
          <cell r="D24">
            <v>42.120000000000005</v>
          </cell>
          <cell r="E24">
            <v>60.8</v>
          </cell>
          <cell r="F24">
            <v>36.1</v>
          </cell>
          <cell r="G24">
            <v>17</v>
          </cell>
        </row>
        <row r="25">
          <cell r="A25">
            <v>15</v>
          </cell>
          <cell r="B25">
            <v>32</v>
          </cell>
          <cell r="C25">
            <v>74.5</v>
          </cell>
          <cell r="D25">
            <v>43.7</v>
          </cell>
          <cell r="E25">
            <v>61</v>
          </cell>
          <cell r="F25">
            <v>37.25</v>
          </cell>
          <cell r="G25">
            <v>18</v>
          </cell>
        </row>
        <row r="26">
          <cell r="A26">
            <v>16</v>
          </cell>
          <cell r="B26">
            <v>32.799999999999997</v>
          </cell>
          <cell r="C26">
            <v>74.8</v>
          </cell>
          <cell r="D26">
            <v>45.28</v>
          </cell>
          <cell r="E26">
            <v>61.2</v>
          </cell>
          <cell r="F26">
            <v>38.400000000000006</v>
          </cell>
          <cell r="G26">
            <v>19</v>
          </cell>
        </row>
        <row r="27">
          <cell r="A27">
            <v>17</v>
          </cell>
          <cell r="B27">
            <v>33.6</v>
          </cell>
          <cell r="C27">
            <v>75.099999999999994</v>
          </cell>
          <cell r="D27">
            <v>46.86</v>
          </cell>
          <cell r="E27">
            <v>61.4</v>
          </cell>
          <cell r="F27">
            <v>39.549999999999997</v>
          </cell>
          <cell r="G27">
            <v>20</v>
          </cell>
        </row>
        <row r="28">
          <cell r="A28">
            <v>18</v>
          </cell>
          <cell r="B28">
            <v>34.4</v>
          </cell>
          <cell r="C28">
            <v>75.400000000000006</v>
          </cell>
          <cell r="D28">
            <v>48.44</v>
          </cell>
          <cell r="E28">
            <v>61.6</v>
          </cell>
          <cell r="F28">
            <v>40.700000000000003</v>
          </cell>
          <cell r="G28">
            <v>21</v>
          </cell>
        </row>
        <row r="29">
          <cell r="A29">
            <v>19</v>
          </cell>
          <cell r="B29">
            <v>35.200000000000003</v>
          </cell>
          <cell r="C29">
            <v>75.7</v>
          </cell>
          <cell r="D29">
            <v>50.02</v>
          </cell>
          <cell r="E29">
            <v>61.8</v>
          </cell>
          <cell r="F29">
            <v>41.85</v>
          </cell>
          <cell r="G29">
            <v>22</v>
          </cell>
        </row>
        <row r="30">
          <cell r="A30">
            <v>20</v>
          </cell>
          <cell r="B30">
            <v>36</v>
          </cell>
          <cell r="C30">
            <v>76</v>
          </cell>
          <cell r="D30">
            <v>51.6</v>
          </cell>
          <cell r="E30">
            <v>62</v>
          </cell>
          <cell r="F30">
            <v>43</v>
          </cell>
          <cell r="G30">
            <v>23</v>
          </cell>
        </row>
        <row r="31">
          <cell r="A31">
            <v>21</v>
          </cell>
          <cell r="B31">
            <v>36.799999999999997</v>
          </cell>
          <cell r="C31">
            <v>76.3</v>
          </cell>
          <cell r="D31">
            <v>53.18</v>
          </cell>
          <cell r="E31">
            <v>62.2</v>
          </cell>
          <cell r="F31">
            <v>44.150000000000006</v>
          </cell>
          <cell r="G31">
            <v>24</v>
          </cell>
        </row>
        <row r="32">
          <cell r="A32">
            <v>22</v>
          </cell>
          <cell r="B32">
            <v>37.6</v>
          </cell>
          <cell r="C32">
            <v>76.599999999999994</v>
          </cell>
          <cell r="D32">
            <v>54.760000000000005</v>
          </cell>
          <cell r="E32">
            <v>62.4</v>
          </cell>
          <cell r="F32">
            <v>45.300000000000004</v>
          </cell>
          <cell r="G32">
            <v>25</v>
          </cell>
        </row>
        <row r="33">
          <cell r="A33">
            <v>23</v>
          </cell>
          <cell r="B33">
            <v>38.400000000000006</v>
          </cell>
          <cell r="C33">
            <v>76.900000000000006</v>
          </cell>
          <cell r="D33">
            <v>56.34</v>
          </cell>
          <cell r="E33">
            <v>62.6</v>
          </cell>
          <cell r="F33">
            <v>46.45</v>
          </cell>
          <cell r="G33">
            <v>26</v>
          </cell>
        </row>
        <row r="34">
          <cell r="A34">
            <v>24</v>
          </cell>
          <cell r="B34">
            <v>39.200000000000003</v>
          </cell>
          <cell r="C34">
            <v>77.2</v>
          </cell>
          <cell r="D34">
            <v>57.92</v>
          </cell>
          <cell r="E34">
            <v>62.8</v>
          </cell>
          <cell r="F34">
            <v>47.6</v>
          </cell>
          <cell r="G34">
            <v>27</v>
          </cell>
        </row>
        <row r="35">
          <cell r="A35">
            <v>25</v>
          </cell>
          <cell r="B35">
            <v>40</v>
          </cell>
          <cell r="C35">
            <v>77.5</v>
          </cell>
          <cell r="D35">
            <v>59.5</v>
          </cell>
          <cell r="E35">
            <v>63</v>
          </cell>
          <cell r="F35">
            <v>48.75</v>
          </cell>
          <cell r="G35">
            <v>28</v>
          </cell>
        </row>
        <row r="36">
          <cell r="A36">
            <v>26</v>
          </cell>
          <cell r="B36">
            <v>40.799999999999997</v>
          </cell>
          <cell r="C36">
            <v>77.8</v>
          </cell>
          <cell r="D36">
            <v>61.08</v>
          </cell>
          <cell r="E36">
            <v>63.2</v>
          </cell>
          <cell r="F36">
            <v>49.900000000000006</v>
          </cell>
          <cell r="G36">
            <v>29</v>
          </cell>
        </row>
        <row r="37">
          <cell r="A37">
            <v>27</v>
          </cell>
          <cell r="B37">
            <v>41.6</v>
          </cell>
          <cell r="C37">
            <v>78.099999999999994</v>
          </cell>
          <cell r="D37">
            <v>62.660000000000004</v>
          </cell>
          <cell r="E37">
            <v>63.4</v>
          </cell>
          <cell r="F37">
            <v>51.050000000000004</v>
          </cell>
          <cell r="G37">
            <v>30</v>
          </cell>
        </row>
        <row r="38">
          <cell r="A38">
            <v>28</v>
          </cell>
          <cell r="B38">
            <v>42.400000000000006</v>
          </cell>
          <cell r="C38">
            <v>78.400000000000006</v>
          </cell>
          <cell r="D38">
            <v>64.240000000000009</v>
          </cell>
          <cell r="E38">
            <v>63.6</v>
          </cell>
          <cell r="F38">
            <v>52.2</v>
          </cell>
          <cell r="G38">
            <v>31</v>
          </cell>
        </row>
        <row r="39">
          <cell r="A39">
            <v>29</v>
          </cell>
          <cell r="B39">
            <v>43.2</v>
          </cell>
          <cell r="C39">
            <v>78.7</v>
          </cell>
          <cell r="D39">
            <v>65.819999999999993</v>
          </cell>
          <cell r="E39">
            <v>63.8</v>
          </cell>
          <cell r="F39">
            <v>53.35</v>
          </cell>
          <cell r="G39">
            <v>32</v>
          </cell>
        </row>
        <row r="40">
          <cell r="A40">
            <v>30</v>
          </cell>
          <cell r="B40">
            <v>44</v>
          </cell>
          <cell r="C40">
            <v>79</v>
          </cell>
          <cell r="D40">
            <v>67.400000000000006</v>
          </cell>
          <cell r="E40">
            <v>64</v>
          </cell>
          <cell r="F40">
            <v>54.500000000000007</v>
          </cell>
          <cell r="G40">
            <v>33</v>
          </cell>
        </row>
        <row r="41">
          <cell r="A41">
            <v>31</v>
          </cell>
          <cell r="B41">
            <v>44.8</v>
          </cell>
          <cell r="C41">
            <v>79.3</v>
          </cell>
          <cell r="D41">
            <v>68.98</v>
          </cell>
          <cell r="E41">
            <v>64.2</v>
          </cell>
          <cell r="F41">
            <v>55.650000000000006</v>
          </cell>
          <cell r="G41">
            <v>34</v>
          </cell>
        </row>
        <row r="42">
          <cell r="A42">
            <v>32</v>
          </cell>
          <cell r="B42">
            <v>45.6</v>
          </cell>
          <cell r="C42">
            <v>79.599999999999994</v>
          </cell>
          <cell r="D42">
            <v>70.56</v>
          </cell>
          <cell r="E42">
            <v>64.400000000000006</v>
          </cell>
          <cell r="F42">
            <v>56.800000000000004</v>
          </cell>
          <cell r="G42">
            <v>35</v>
          </cell>
        </row>
        <row r="43">
          <cell r="A43">
            <v>33</v>
          </cell>
          <cell r="B43">
            <v>46.400000000000006</v>
          </cell>
          <cell r="C43">
            <v>79.900000000000006</v>
          </cell>
          <cell r="D43">
            <v>72.14</v>
          </cell>
          <cell r="E43">
            <v>64.599999999999994</v>
          </cell>
          <cell r="F43">
            <v>57.95</v>
          </cell>
          <cell r="G43">
            <v>36</v>
          </cell>
        </row>
        <row r="44">
          <cell r="A44">
            <v>34</v>
          </cell>
          <cell r="B44">
            <v>47.2</v>
          </cell>
          <cell r="C44">
            <v>80.2</v>
          </cell>
          <cell r="D44">
            <v>73.72</v>
          </cell>
          <cell r="E44">
            <v>64.8</v>
          </cell>
          <cell r="F44">
            <v>59.1</v>
          </cell>
          <cell r="G44">
            <v>37</v>
          </cell>
        </row>
        <row r="45">
          <cell r="A45">
            <v>35</v>
          </cell>
          <cell r="B45">
            <v>48</v>
          </cell>
          <cell r="C45">
            <v>80.5</v>
          </cell>
          <cell r="D45">
            <v>75.300000000000011</v>
          </cell>
          <cell r="E45">
            <v>65</v>
          </cell>
          <cell r="F45">
            <v>60.250000000000007</v>
          </cell>
          <cell r="G45">
            <v>38</v>
          </cell>
        </row>
        <row r="46">
          <cell r="A46">
            <v>36</v>
          </cell>
          <cell r="B46">
            <v>48.8</v>
          </cell>
          <cell r="C46">
            <v>80.8</v>
          </cell>
          <cell r="D46">
            <v>76.88</v>
          </cell>
          <cell r="E46">
            <v>65.2</v>
          </cell>
          <cell r="F46">
            <v>61.400000000000006</v>
          </cell>
          <cell r="G46">
            <v>39</v>
          </cell>
        </row>
        <row r="47">
          <cell r="A47">
            <v>37</v>
          </cell>
          <cell r="B47">
            <v>49.6</v>
          </cell>
          <cell r="C47">
            <v>81.099999999999994</v>
          </cell>
          <cell r="D47">
            <v>78.460000000000008</v>
          </cell>
          <cell r="E47">
            <v>65.400000000000006</v>
          </cell>
          <cell r="F47">
            <v>62.550000000000004</v>
          </cell>
          <cell r="G47">
            <v>40</v>
          </cell>
        </row>
        <row r="48">
          <cell r="A48">
            <v>38</v>
          </cell>
          <cell r="B48">
            <v>50.400000000000006</v>
          </cell>
          <cell r="C48">
            <v>81.400000000000006</v>
          </cell>
          <cell r="D48">
            <v>80.040000000000006</v>
          </cell>
          <cell r="E48">
            <v>65.599999999999994</v>
          </cell>
          <cell r="F48">
            <v>63.7</v>
          </cell>
          <cell r="G48">
            <v>41</v>
          </cell>
        </row>
        <row r="49">
          <cell r="A49">
            <v>39</v>
          </cell>
          <cell r="B49">
            <v>51.2</v>
          </cell>
          <cell r="C49">
            <v>81.7</v>
          </cell>
          <cell r="D49">
            <v>81.62</v>
          </cell>
          <cell r="E49">
            <v>65.8</v>
          </cell>
          <cell r="F49">
            <v>64.850000000000009</v>
          </cell>
          <cell r="G49">
            <v>42</v>
          </cell>
        </row>
        <row r="50">
          <cell r="A50">
            <v>40</v>
          </cell>
          <cell r="B50">
            <v>52</v>
          </cell>
          <cell r="C50">
            <v>82</v>
          </cell>
          <cell r="D50">
            <v>82</v>
          </cell>
          <cell r="E50">
            <v>66</v>
          </cell>
          <cell r="F50">
            <v>66</v>
          </cell>
          <cell r="G50">
            <v>43</v>
          </cell>
        </row>
        <row r="51">
          <cell r="A51">
            <v>41</v>
          </cell>
          <cell r="B51">
            <v>52.800000000000004</v>
          </cell>
          <cell r="C51">
            <v>82.3</v>
          </cell>
          <cell r="E51">
            <v>66.2</v>
          </cell>
          <cell r="G51">
            <v>44</v>
          </cell>
        </row>
        <row r="52">
          <cell r="A52">
            <v>42</v>
          </cell>
          <cell r="B52">
            <v>53.6</v>
          </cell>
          <cell r="C52">
            <v>82.6</v>
          </cell>
          <cell r="E52">
            <v>66.400000000000006</v>
          </cell>
          <cell r="G52">
            <v>45</v>
          </cell>
        </row>
        <row r="53">
          <cell r="A53">
            <v>43</v>
          </cell>
          <cell r="B53">
            <v>54.4</v>
          </cell>
          <cell r="C53">
            <v>82.9</v>
          </cell>
          <cell r="E53">
            <v>66.599999999999994</v>
          </cell>
          <cell r="G53">
            <v>46</v>
          </cell>
        </row>
        <row r="54">
          <cell r="A54">
            <v>44</v>
          </cell>
          <cell r="B54">
            <v>55.2</v>
          </cell>
          <cell r="C54">
            <v>83.2</v>
          </cell>
          <cell r="E54">
            <v>66.8</v>
          </cell>
          <cell r="G54">
            <v>47</v>
          </cell>
        </row>
        <row r="55">
          <cell r="A55">
            <v>45</v>
          </cell>
          <cell r="B55">
            <v>56</v>
          </cell>
          <cell r="C55">
            <v>83.5</v>
          </cell>
          <cell r="E55">
            <v>67</v>
          </cell>
          <cell r="G55">
            <v>48</v>
          </cell>
        </row>
        <row r="56">
          <cell r="A56">
            <v>46</v>
          </cell>
          <cell r="B56">
            <v>56.800000000000004</v>
          </cell>
          <cell r="C56">
            <v>83.8</v>
          </cell>
          <cell r="E56">
            <v>67.2</v>
          </cell>
          <cell r="G56">
            <v>49</v>
          </cell>
        </row>
        <row r="57">
          <cell r="A57">
            <v>47</v>
          </cell>
          <cell r="B57">
            <v>57.6</v>
          </cell>
          <cell r="C57">
            <v>84.1</v>
          </cell>
          <cell r="E57">
            <v>67.400000000000006</v>
          </cell>
          <cell r="G57">
            <v>50</v>
          </cell>
        </row>
        <row r="58">
          <cell r="A58">
            <v>48</v>
          </cell>
          <cell r="B58">
            <v>58.400000000000006</v>
          </cell>
          <cell r="C58">
            <v>84.4</v>
          </cell>
          <cell r="E58">
            <v>67.599999999999994</v>
          </cell>
          <cell r="G58">
            <v>51</v>
          </cell>
        </row>
        <row r="59">
          <cell r="A59">
            <v>49</v>
          </cell>
          <cell r="B59">
            <v>59.2</v>
          </cell>
          <cell r="C59">
            <v>84.7</v>
          </cell>
          <cell r="E59">
            <v>67.8</v>
          </cell>
          <cell r="G59">
            <v>52</v>
          </cell>
        </row>
        <row r="60">
          <cell r="A60">
            <v>50</v>
          </cell>
          <cell r="B60">
            <v>60</v>
          </cell>
          <cell r="C60">
            <v>85</v>
          </cell>
          <cell r="E60">
            <v>68</v>
          </cell>
          <cell r="G60">
            <v>53</v>
          </cell>
        </row>
        <row r="61">
          <cell r="A61">
            <v>51</v>
          </cell>
          <cell r="B61">
            <v>60.800000000000004</v>
          </cell>
          <cell r="C61">
            <v>85.3</v>
          </cell>
          <cell r="E61">
            <v>68.2</v>
          </cell>
          <cell r="G61">
            <v>54</v>
          </cell>
        </row>
        <row r="62">
          <cell r="A62">
            <v>52</v>
          </cell>
          <cell r="B62">
            <v>61.6</v>
          </cell>
          <cell r="C62">
            <v>85.6</v>
          </cell>
          <cell r="E62">
            <v>68.400000000000006</v>
          </cell>
          <cell r="G62">
            <v>55</v>
          </cell>
        </row>
        <row r="63">
          <cell r="A63">
            <v>53</v>
          </cell>
          <cell r="B63">
            <v>62.400000000000006</v>
          </cell>
          <cell r="C63">
            <v>85.9</v>
          </cell>
          <cell r="E63">
            <v>68.599999999999994</v>
          </cell>
          <cell r="G63">
            <v>56</v>
          </cell>
        </row>
        <row r="64">
          <cell r="A64">
            <v>54</v>
          </cell>
          <cell r="B64">
            <v>63.2</v>
          </cell>
          <cell r="C64">
            <v>86.2</v>
          </cell>
          <cell r="E64">
            <v>68.8</v>
          </cell>
          <cell r="G64">
            <v>57</v>
          </cell>
        </row>
        <row r="65">
          <cell r="A65">
            <v>55</v>
          </cell>
          <cell r="B65">
            <v>64</v>
          </cell>
          <cell r="C65">
            <v>86.5</v>
          </cell>
          <cell r="E65">
            <v>69</v>
          </cell>
          <cell r="G65">
            <v>58</v>
          </cell>
        </row>
        <row r="66">
          <cell r="A66">
            <v>56</v>
          </cell>
          <cell r="B66">
            <v>64.800000000000011</v>
          </cell>
          <cell r="C66">
            <v>86.800000000000011</v>
          </cell>
          <cell r="E66">
            <v>69.2</v>
          </cell>
          <cell r="G66">
            <v>59</v>
          </cell>
        </row>
        <row r="67">
          <cell r="A67">
            <v>57</v>
          </cell>
          <cell r="B67">
            <v>65.599999999999994</v>
          </cell>
          <cell r="C67">
            <v>87.1</v>
          </cell>
          <cell r="E67">
            <v>69.900000000000006</v>
          </cell>
          <cell r="G67">
            <v>60</v>
          </cell>
        </row>
        <row r="68">
          <cell r="A68">
            <v>58</v>
          </cell>
          <cell r="B68">
            <v>66.400000000000006</v>
          </cell>
          <cell r="C68">
            <v>87.4</v>
          </cell>
          <cell r="E68">
            <v>70.599999999999994</v>
          </cell>
          <cell r="G68">
            <v>61</v>
          </cell>
        </row>
        <row r="69">
          <cell r="A69">
            <v>59</v>
          </cell>
          <cell r="B69">
            <v>67.2</v>
          </cell>
          <cell r="C69">
            <v>87.7</v>
          </cell>
          <cell r="E69">
            <v>71.300000000000011</v>
          </cell>
          <cell r="G69">
            <v>62</v>
          </cell>
        </row>
        <row r="70">
          <cell r="A70">
            <v>60</v>
          </cell>
          <cell r="B70">
            <v>68</v>
          </cell>
          <cell r="C70">
            <v>88</v>
          </cell>
          <cell r="E70">
            <v>72</v>
          </cell>
          <cell r="G70">
            <v>63</v>
          </cell>
        </row>
        <row r="71">
          <cell r="A71">
            <v>61</v>
          </cell>
          <cell r="B71">
            <v>68.800000000000011</v>
          </cell>
          <cell r="C71">
            <v>88.300000000000011</v>
          </cell>
          <cell r="E71">
            <v>72.7</v>
          </cell>
          <cell r="G71">
            <v>64</v>
          </cell>
        </row>
        <row r="72">
          <cell r="A72">
            <v>62</v>
          </cell>
          <cell r="B72">
            <v>69.599999999999994</v>
          </cell>
          <cell r="C72">
            <v>88.6</v>
          </cell>
          <cell r="E72">
            <v>73.400000000000006</v>
          </cell>
          <cell r="G72">
            <v>65</v>
          </cell>
        </row>
        <row r="73">
          <cell r="A73">
            <v>63</v>
          </cell>
          <cell r="B73">
            <v>70.400000000000006</v>
          </cell>
          <cell r="C73">
            <v>88.9</v>
          </cell>
          <cell r="E73">
            <v>74.099999999999994</v>
          </cell>
          <cell r="G73">
            <v>66</v>
          </cell>
        </row>
        <row r="74">
          <cell r="A74">
            <v>64</v>
          </cell>
          <cell r="B74">
            <v>71.2</v>
          </cell>
          <cell r="C74">
            <v>89.2</v>
          </cell>
          <cell r="E74">
            <v>74.800000000000011</v>
          </cell>
          <cell r="G74">
            <v>67</v>
          </cell>
        </row>
        <row r="75">
          <cell r="A75">
            <v>65</v>
          </cell>
          <cell r="B75">
            <v>72</v>
          </cell>
          <cell r="C75">
            <v>89.5</v>
          </cell>
          <cell r="E75">
            <v>75.5</v>
          </cell>
          <cell r="G75">
            <v>68</v>
          </cell>
        </row>
        <row r="76">
          <cell r="A76">
            <v>66</v>
          </cell>
          <cell r="B76">
            <v>72.800000000000011</v>
          </cell>
          <cell r="C76">
            <v>89.800000000000011</v>
          </cell>
          <cell r="E76">
            <v>76.2</v>
          </cell>
          <cell r="G76">
            <v>69</v>
          </cell>
        </row>
        <row r="77">
          <cell r="A77">
            <v>67</v>
          </cell>
          <cell r="B77">
            <v>73.599999999999994</v>
          </cell>
          <cell r="C77">
            <v>90.1</v>
          </cell>
          <cell r="E77">
            <v>76.900000000000006</v>
          </cell>
          <cell r="G77">
            <v>70</v>
          </cell>
        </row>
        <row r="78">
          <cell r="A78">
            <v>68</v>
          </cell>
          <cell r="B78">
            <v>74.400000000000006</v>
          </cell>
          <cell r="C78">
            <v>90.4</v>
          </cell>
          <cell r="E78">
            <v>77.599999999999994</v>
          </cell>
          <cell r="G78">
            <v>71</v>
          </cell>
        </row>
        <row r="79">
          <cell r="A79">
            <v>69</v>
          </cell>
          <cell r="B79">
            <v>75.2</v>
          </cell>
          <cell r="C79">
            <v>90.7</v>
          </cell>
          <cell r="E79">
            <v>78.300000000000011</v>
          </cell>
          <cell r="G79">
            <v>72</v>
          </cell>
        </row>
        <row r="80">
          <cell r="A80">
            <v>70</v>
          </cell>
          <cell r="B80">
            <v>76</v>
          </cell>
          <cell r="C80">
            <v>91</v>
          </cell>
          <cell r="E80">
            <v>79</v>
          </cell>
          <cell r="G80">
            <v>73</v>
          </cell>
        </row>
        <row r="81">
          <cell r="A81">
            <v>71</v>
          </cell>
          <cell r="B81">
            <v>76.800000000000011</v>
          </cell>
          <cell r="C81">
            <v>91.300000000000011</v>
          </cell>
          <cell r="E81">
            <v>79.7</v>
          </cell>
          <cell r="G81">
            <v>74</v>
          </cell>
        </row>
        <row r="82">
          <cell r="A82">
            <v>72</v>
          </cell>
          <cell r="B82">
            <v>77.599999999999994</v>
          </cell>
          <cell r="C82">
            <v>91.6</v>
          </cell>
          <cell r="E82">
            <v>80.400000000000006</v>
          </cell>
          <cell r="G82">
            <v>75</v>
          </cell>
        </row>
        <row r="83">
          <cell r="A83">
            <v>73</v>
          </cell>
          <cell r="B83">
            <v>78.400000000000006</v>
          </cell>
          <cell r="C83">
            <v>91.9</v>
          </cell>
          <cell r="E83">
            <v>81.099999999999994</v>
          </cell>
          <cell r="G83">
            <v>76</v>
          </cell>
        </row>
        <row r="84">
          <cell r="A84">
            <v>74</v>
          </cell>
          <cell r="B84">
            <v>79.2</v>
          </cell>
          <cell r="C84">
            <v>92.2</v>
          </cell>
          <cell r="E84">
            <v>81.800000000000011</v>
          </cell>
          <cell r="G84">
            <v>77</v>
          </cell>
        </row>
        <row r="85">
          <cell r="A85">
            <v>75</v>
          </cell>
          <cell r="B85">
            <v>80</v>
          </cell>
          <cell r="C85">
            <v>92.5</v>
          </cell>
          <cell r="E85">
            <v>82.5</v>
          </cell>
          <cell r="G85">
            <v>78</v>
          </cell>
        </row>
        <row r="86">
          <cell r="A86">
            <v>76</v>
          </cell>
          <cell r="B86">
            <v>80.800000000000011</v>
          </cell>
          <cell r="C86">
            <v>92.800000000000011</v>
          </cell>
          <cell r="E86">
            <v>83.2</v>
          </cell>
          <cell r="G86">
            <v>79</v>
          </cell>
        </row>
        <row r="87">
          <cell r="A87">
            <v>77</v>
          </cell>
          <cell r="B87">
            <v>81.599999999999994</v>
          </cell>
          <cell r="C87">
            <v>93.100000000000009</v>
          </cell>
          <cell r="E87">
            <v>83.9</v>
          </cell>
          <cell r="G87">
            <v>80</v>
          </cell>
        </row>
        <row r="88">
          <cell r="A88">
            <v>78</v>
          </cell>
          <cell r="B88">
            <v>82.4</v>
          </cell>
          <cell r="C88">
            <v>93.4</v>
          </cell>
          <cell r="E88">
            <v>84.600000000000009</v>
          </cell>
          <cell r="G88">
            <v>81</v>
          </cell>
        </row>
        <row r="89">
          <cell r="A89">
            <v>79</v>
          </cell>
          <cell r="B89">
            <v>83.2</v>
          </cell>
          <cell r="C89">
            <v>93.7</v>
          </cell>
          <cell r="E89">
            <v>85.300000000000011</v>
          </cell>
          <cell r="G89">
            <v>82</v>
          </cell>
        </row>
        <row r="90">
          <cell r="A90">
            <v>80</v>
          </cell>
          <cell r="B90">
            <v>84</v>
          </cell>
          <cell r="C90">
            <v>94</v>
          </cell>
          <cell r="E90">
            <v>86</v>
          </cell>
          <cell r="G90">
            <v>83</v>
          </cell>
        </row>
        <row r="91">
          <cell r="A91">
            <v>81</v>
          </cell>
          <cell r="B91">
            <v>84.8</v>
          </cell>
          <cell r="C91">
            <v>94.300000000000011</v>
          </cell>
          <cell r="E91">
            <v>86.7</v>
          </cell>
          <cell r="G91">
            <v>84</v>
          </cell>
        </row>
        <row r="92">
          <cell r="A92">
            <v>82</v>
          </cell>
          <cell r="B92">
            <v>85.600000000000009</v>
          </cell>
          <cell r="C92">
            <v>94.600000000000009</v>
          </cell>
          <cell r="E92">
            <v>87.4</v>
          </cell>
          <cell r="G92">
            <v>85</v>
          </cell>
        </row>
        <row r="93">
          <cell r="A93">
            <v>83</v>
          </cell>
          <cell r="B93">
            <v>86.4</v>
          </cell>
          <cell r="C93">
            <v>94.9</v>
          </cell>
          <cell r="E93">
            <v>88.100000000000009</v>
          </cell>
          <cell r="G93">
            <v>86</v>
          </cell>
        </row>
        <row r="94">
          <cell r="A94">
            <v>84</v>
          </cell>
          <cell r="B94">
            <v>87.2</v>
          </cell>
          <cell r="C94">
            <v>95.2</v>
          </cell>
          <cell r="E94">
            <v>88.800000000000011</v>
          </cell>
          <cell r="G94">
            <v>87</v>
          </cell>
        </row>
        <row r="95">
          <cell r="A95">
            <v>85</v>
          </cell>
          <cell r="B95">
            <v>88</v>
          </cell>
          <cell r="C95">
            <v>95.5</v>
          </cell>
          <cell r="E95">
            <v>89.5</v>
          </cell>
          <cell r="G95">
            <v>88</v>
          </cell>
        </row>
        <row r="96">
          <cell r="A96">
            <v>86</v>
          </cell>
          <cell r="B96">
            <v>88.8</v>
          </cell>
          <cell r="C96">
            <v>95.800000000000011</v>
          </cell>
          <cell r="E96">
            <v>90.2</v>
          </cell>
          <cell r="G96">
            <v>89</v>
          </cell>
        </row>
        <row r="97">
          <cell r="A97">
            <v>87</v>
          </cell>
          <cell r="B97">
            <v>89.600000000000009</v>
          </cell>
          <cell r="C97">
            <v>96.100000000000009</v>
          </cell>
          <cell r="E97">
            <v>90.9</v>
          </cell>
          <cell r="G97">
            <v>90</v>
          </cell>
        </row>
        <row r="98">
          <cell r="A98">
            <v>88</v>
          </cell>
          <cell r="B98">
            <v>90.4</v>
          </cell>
          <cell r="C98">
            <v>96.4</v>
          </cell>
          <cell r="E98">
            <v>91.600000000000009</v>
          </cell>
          <cell r="G98">
            <v>91</v>
          </cell>
        </row>
        <row r="99">
          <cell r="A99">
            <v>89</v>
          </cell>
          <cell r="B99">
            <v>91.2</v>
          </cell>
          <cell r="C99">
            <v>96.7</v>
          </cell>
          <cell r="E99">
            <v>92.300000000000011</v>
          </cell>
          <cell r="G99">
            <v>92</v>
          </cell>
        </row>
        <row r="100">
          <cell r="A100">
            <v>90</v>
          </cell>
          <cell r="B100">
            <v>92</v>
          </cell>
          <cell r="C100">
            <v>97</v>
          </cell>
          <cell r="E100">
            <v>93</v>
          </cell>
          <cell r="G100">
            <v>93</v>
          </cell>
        </row>
        <row r="101">
          <cell r="A101">
            <v>91</v>
          </cell>
          <cell r="B101">
            <v>92.8</v>
          </cell>
          <cell r="C101">
            <v>97.300000000000011</v>
          </cell>
          <cell r="E101">
            <v>93.7</v>
          </cell>
          <cell r="G101">
            <v>94</v>
          </cell>
        </row>
        <row r="102">
          <cell r="A102">
            <v>92</v>
          </cell>
          <cell r="B102">
            <v>93.600000000000009</v>
          </cell>
          <cell r="C102">
            <v>97.600000000000009</v>
          </cell>
          <cell r="E102">
            <v>94.4</v>
          </cell>
          <cell r="G102">
            <v>95</v>
          </cell>
        </row>
        <row r="103">
          <cell r="A103">
            <v>93</v>
          </cell>
          <cell r="B103">
            <v>94.4</v>
          </cell>
          <cell r="C103">
            <v>97.9</v>
          </cell>
          <cell r="E103">
            <v>95.100000000000009</v>
          </cell>
          <cell r="G103">
            <v>96</v>
          </cell>
        </row>
        <row r="104">
          <cell r="A104">
            <v>94</v>
          </cell>
          <cell r="B104">
            <v>95.2</v>
          </cell>
          <cell r="C104">
            <v>98.2</v>
          </cell>
          <cell r="E104">
            <v>95.800000000000011</v>
          </cell>
          <cell r="G104">
            <v>97</v>
          </cell>
        </row>
        <row r="105">
          <cell r="A105">
            <v>95</v>
          </cell>
          <cell r="B105">
            <v>96</v>
          </cell>
          <cell r="C105">
            <v>98.5</v>
          </cell>
          <cell r="E105">
            <v>96.5</v>
          </cell>
          <cell r="G105">
            <v>98</v>
          </cell>
        </row>
        <row r="106">
          <cell r="A106">
            <v>96</v>
          </cell>
          <cell r="B106">
            <v>96.800000000000011</v>
          </cell>
          <cell r="C106">
            <v>98.800000000000011</v>
          </cell>
          <cell r="E106">
            <v>97.2</v>
          </cell>
          <cell r="G106">
            <v>99</v>
          </cell>
        </row>
        <row r="107">
          <cell r="A107">
            <v>97</v>
          </cell>
          <cell r="B107">
            <v>97.600000000000009</v>
          </cell>
          <cell r="C107">
            <v>99.100000000000009</v>
          </cell>
          <cell r="E107">
            <v>97.9</v>
          </cell>
          <cell r="G107">
            <v>100</v>
          </cell>
        </row>
        <row r="108">
          <cell r="A108">
            <v>98</v>
          </cell>
          <cell r="B108">
            <v>98.4</v>
          </cell>
          <cell r="C108">
            <v>99.4</v>
          </cell>
          <cell r="E108">
            <v>98.600000000000009</v>
          </cell>
          <cell r="G108">
            <v>101</v>
          </cell>
        </row>
        <row r="109">
          <cell r="A109">
            <v>99</v>
          </cell>
          <cell r="B109">
            <v>99.2</v>
          </cell>
          <cell r="C109">
            <v>99.7</v>
          </cell>
          <cell r="E109">
            <v>99.300000000000011</v>
          </cell>
          <cell r="G109">
            <v>102</v>
          </cell>
        </row>
        <row r="110">
          <cell r="A110">
            <v>100</v>
          </cell>
          <cell r="B110">
            <v>100</v>
          </cell>
          <cell r="C110">
            <v>100</v>
          </cell>
          <cell r="E110">
            <v>100</v>
          </cell>
          <cell r="G110">
            <v>103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STACKING 6.07"/>
      <sheetName val="STACKING TWEAKED"/>
      <sheetName val="Abatement "/>
      <sheetName val="Fire Alarm "/>
      <sheetName val="Multi-tenant"/>
      <sheetName val="Graph "/>
      <sheetName val="Macro"/>
    </sheetNames>
    <sheetDataSet>
      <sheetData sheetId="0">
        <row r="6">
          <cell r="C6" t="str">
            <v>RO</v>
          </cell>
          <cell r="F6">
            <v>2499</v>
          </cell>
        </row>
        <row r="7">
          <cell r="C7">
            <v>50</v>
          </cell>
          <cell r="F7">
            <v>34246</v>
          </cell>
          <cell r="W7" t="str">
            <v>McGraw-Hill Companies</v>
          </cell>
        </row>
        <row r="8">
          <cell r="C8">
            <v>49</v>
          </cell>
          <cell r="F8">
            <v>34530</v>
          </cell>
          <cell r="W8" t="str">
            <v>McGraw-Hill Companies</v>
          </cell>
        </row>
        <row r="9">
          <cell r="C9">
            <v>48</v>
          </cell>
          <cell r="F9">
            <v>45790</v>
          </cell>
          <cell r="W9" t="str">
            <v>McGraw-Hill Companies</v>
          </cell>
        </row>
        <row r="10">
          <cell r="C10">
            <v>47</v>
          </cell>
          <cell r="F10">
            <v>45790</v>
          </cell>
          <cell r="W10" t="str">
            <v>McGraw-Hill Companies</v>
          </cell>
        </row>
        <row r="11">
          <cell r="C11">
            <v>46</v>
          </cell>
          <cell r="F11">
            <v>45790</v>
          </cell>
          <cell r="W11" t="str">
            <v>McGraw-Hill Companies</v>
          </cell>
        </row>
        <row r="12">
          <cell r="C12">
            <v>45</v>
          </cell>
          <cell r="F12">
            <v>45790</v>
          </cell>
          <cell r="W12" t="str">
            <v>McGraw-Hill Companies</v>
          </cell>
        </row>
        <row r="13">
          <cell r="C13" t="str">
            <v>44</v>
          </cell>
          <cell r="F13">
            <v>45790</v>
          </cell>
          <cell r="W13" t="str">
            <v>McGraw-Hill Companies</v>
          </cell>
        </row>
        <row r="14">
          <cell r="C14" t="str">
            <v>43</v>
          </cell>
          <cell r="F14">
            <v>45790</v>
          </cell>
          <cell r="W14" t="str">
            <v>McGraw-Hill Companies</v>
          </cell>
        </row>
        <row r="15">
          <cell r="C15" t="str">
            <v>42</v>
          </cell>
          <cell r="F15">
            <v>45790</v>
          </cell>
          <cell r="W15" t="str">
            <v>McGraw-Hill Companies</v>
          </cell>
        </row>
        <row r="16">
          <cell r="C16" t="str">
            <v>41</v>
          </cell>
          <cell r="F16">
            <v>45790</v>
          </cell>
          <cell r="W16" t="str">
            <v>McGraw-Hill Companies</v>
          </cell>
        </row>
        <row r="17">
          <cell r="C17" t="str">
            <v>40</v>
          </cell>
          <cell r="F17">
            <v>45790</v>
          </cell>
          <cell r="W17" t="str">
            <v>McGraw-Hill Companies</v>
          </cell>
        </row>
        <row r="18">
          <cell r="C18" t="str">
            <v>39</v>
          </cell>
          <cell r="F18">
            <v>44540</v>
          </cell>
          <cell r="W18" t="str">
            <v>McGraw-Hill Companies</v>
          </cell>
        </row>
        <row r="19">
          <cell r="C19" t="str">
            <v>38</v>
          </cell>
          <cell r="F19">
            <v>45048</v>
          </cell>
          <cell r="G19" t="str">
            <v xml:space="preserve">MECHANICAL FLOOR                                                                     </v>
          </cell>
          <cell r="W19" t="str">
            <v>McGraw-Hill Companies</v>
          </cell>
        </row>
        <row r="20">
          <cell r="C20" t="str">
            <v>37</v>
          </cell>
          <cell r="F20">
            <v>45048</v>
          </cell>
          <cell r="W20" t="str">
            <v>McGraw-Hill Companies</v>
          </cell>
        </row>
        <row r="21">
          <cell r="C21" t="str">
            <v>36</v>
          </cell>
          <cell r="F21">
            <v>44836</v>
          </cell>
          <cell r="W21" t="str">
            <v>McGraw-Hill Companies</v>
          </cell>
        </row>
        <row r="22">
          <cell r="C22" t="str">
            <v>35</v>
          </cell>
          <cell r="F22">
            <v>44836</v>
          </cell>
          <cell r="W22" t="str">
            <v>McGraw-Hill Companies</v>
          </cell>
        </row>
        <row r="23">
          <cell r="C23" t="str">
            <v>34</v>
          </cell>
          <cell r="F23">
            <v>44836</v>
          </cell>
          <cell r="W23" t="str">
            <v>McGraw-Hill Companies</v>
          </cell>
        </row>
        <row r="24">
          <cell r="C24" t="str">
            <v>33</v>
          </cell>
          <cell r="F24">
            <v>44836</v>
          </cell>
          <cell r="W24" t="str">
            <v>McGraw-Hill Companies</v>
          </cell>
        </row>
        <row r="25">
          <cell r="C25" t="str">
            <v>32</v>
          </cell>
          <cell r="F25">
            <v>44836</v>
          </cell>
          <cell r="W25" t="str">
            <v>McGraw-Hill Companies</v>
          </cell>
        </row>
        <row r="26">
          <cell r="C26" t="str">
            <v>31</v>
          </cell>
          <cell r="F26">
            <v>44836</v>
          </cell>
          <cell r="W26" t="str">
            <v>McGraw-Hill Companies</v>
          </cell>
        </row>
        <row r="27">
          <cell r="C27" t="str">
            <v>30</v>
          </cell>
          <cell r="F27">
            <v>44836</v>
          </cell>
          <cell r="W27" t="str">
            <v>McGraw-Hill Companies</v>
          </cell>
        </row>
        <row r="28">
          <cell r="C28" t="str">
            <v>29</v>
          </cell>
          <cell r="F28">
            <v>44836</v>
          </cell>
          <cell r="W28" t="str">
            <v>McGraw-Hill Companies</v>
          </cell>
        </row>
        <row r="29">
          <cell r="C29" t="str">
            <v>28</v>
          </cell>
          <cell r="F29">
            <v>44836</v>
          </cell>
          <cell r="W29" t="str">
            <v>McGraw-Hill Companies</v>
          </cell>
        </row>
        <row r="30">
          <cell r="C30" t="str">
            <v>27</v>
          </cell>
          <cell r="F30">
            <v>43368</v>
          </cell>
          <cell r="W30" t="str">
            <v>Rockefeller Group,  Inc.</v>
          </cell>
        </row>
        <row r="31">
          <cell r="C31" t="str">
            <v>26</v>
          </cell>
          <cell r="F31">
            <v>43364</v>
          </cell>
          <cell r="W31" t="str">
            <v>McGraw-Hill Companies</v>
          </cell>
        </row>
        <row r="32">
          <cell r="C32" t="str">
            <v>25</v>
          </cell>
          <cell r="F32">
            <v>43908</v>
          </cell>
          <cell r="W32" t="str">
            <v>McGraw-Hill Companies</v>
          </cell>
        </row>
        <row r="33">
          <cell r="C33" t="str">
            <v>24</v>
          </cell>
          <cell r="F33">
            <v>43965</v>
          </cell>
          <cell r="W33" t="str">
            <v>Sonnenschein Nath &amp; Rosenthal</v>
          </cell>
        </row>
        <row r="34">
          <cell r="C34" t="str">
            <v>23</v>
          </cell>
          <cell r="F34">
            <v>43941</v>
          </cell>
          <cell r="W34" t="str">
            <v>McGraw-Hill Companies</v>
          </cell>
        </row>
        <row r="35">
          <cell r="C35" t="str">
            <v>22</v>
          </cell>
          <cell r="F35">
            <v>43941</v>
          </cell>
          <cell r="W35" t="str">
            <v>McGraw-Hill Companies</v>
          </cell>
        </row>
        <row r="36">
          <cell r="C36" t="str">
            <v>21</v>
          </cell>
          <cell r="F36">
            <v>43941</v>
          </cell>
          <cell r="W36" t="str">
            <v>McGraw-Hill Companies</v>
          </cell>
        </row>
        <row r="37">
          <cell r="C37" t="str">
            <v>20</v>
          </cell>
          <cell r="F37">
            <v>43941</v>
          </cell>
          <cell r="W37" t="str">
            <v>McGraw-Hill Companies</v>
          </cell>
        </row>
        <row r="38">
          <cell r="C38" t="str">
            <v>19</v>
          </cell>
          <cell r="F38">
            <v>43941</v>
          </cell>
          <cell r="W38" t="str">
            <v>McGraw-Hill Companies</v>
          </cell>
        </row>
        <row r="39">
          <cell r="C39" t="str">
            <v>18</v>
          </cell>
          <cell r="F39">
            <v>43941</v>
          </cell>
          <cell r="W39" t="str">
            <v>McGraw-Hill Companies</v>
          </cell>
        </row>
        <row r="40">
          <cell r="C40" t="str">
            <v>17</v>
          </cell>
          <cell r="F40">
            <v>43941</v>
          </cell>
          <cell r="W40" t="str">
            <v>Columbia House Company</v>
          </cell>
        </row>
        <row r="41">
          <cell r="C41" t="str">
            <v>16</v>
          </cell>
          <cell r="F41">
            <v>42314</v>
          </cell>
          <cell r="G41" t="str">
            <v xml:space="preserve">MECHANICAL FLOOR                                                                     </v>
          </cell>
          <cell r="W41" t="str">
            <v>Columbia House Company</v>
          </cell>
        </row>
        <row r="42">
          <cell r="C42" t="str">
            <v>15</v>
          </cell>
          <cell r="F42">
            <v>42314</v>
          </cell>
          <cell r="W42" t="str">
            <v>Columbia House Company</v>
          </cell>
        </row>
        <row r="43">
          <cell r="C43" t="str">
            <v>14</v>
          </cell>
          <cell r="F43">
            <v>42839</v>
          </cell>
          <cell r="W43" t="str">
            <v>McGraw-Hill Companies</v>
          </cell>
        </row>
        <row r="44">
          <cell r="C44" t="str">
            <v>13</v>
          </cell>
          <cell r="F44">
            <v>42871</v>
          </cell>
          <cell r="W44" t="str">
            <v>McGraw-Hill Companies</v>
          </cell>
        </row>
        <row r="45">
          <cell r="C45" t="str">
            <v>12</v>
          </cell>
          <cell r="F45">
            <v>42871</v>
          </cell>
          <cell r="W45" t="str">
            <v>McGraw-Hill Companies</v>
          </cell>
        </row>
        <row r="46">
          <cell r="C46" t="str">
            <v>11</v>
          </cell>
          <cell r="F46">
            <v>42871</v>
          </cell>
          <cell r="W46" t="str">
            <v>Societe Generale</v>
          </cell>
        </row>
        <row r="47">
          <cell r="C47" t="str">
            <v>10</v>
          </cell>
          <cell r="F47">
            <v>42871</v>
          </cell>
          <cell r="W47" t="str">
            <v>Societe Generale</v>
          </cell>
        </row>
        <row r="48">
          <cell r="C48" t="str">
            <v>9</v>
          </cell>
          <cell r="F48">
            <v>42871</v>
          </cell>
          <cell r="W48" t="str">
            <v>Societe Generale</v>
          </cell>
        </row>
        <row r="49">
          <cell r="C49" t="str">
            <v>8</v>
          </cell>
          <cell r="F49">
            <v>70826</v>
          </cell>
          <cell r="W49" t="str">
            <v>Societe Generale</v>
          </cell>
        </row>
        <row r="50">
          <cell r="C50" t="str">
            <v>7</v>
          </cell>
          <cell r="F50">
            <v>70826</v>
          </cell>
          <cell r="W50" t="str">
            <v>Societe Generale</v>
          </cell>
        </row>
        <row r="51">
          <cell r="C51" t="str">
            <v>6</v>
          </cell>
          <cell r="F51">
            <v>70826</v>
          </cell>
          <cell r="W51" t="str">
            <v>Societe Generale</v>
          </cell>
        </row>
        <row r="52">
          <cell r="C52" t="str">
            <v>5</v>
          </cell>
          <cell r="F52">
            <v>70826</v>
          </cell>
          <cell r="W52" t="str">
            <v>Societe Generale</v>
          </cell>
        </row>
        <row r="53">
          <cell r="C53" t="str">
            <v>4</v>
          </cell>
          <cell r="F53">
            <v>70834</v>
          </cell>
          <cell r="W53" t="str">
            <v>Societe Generale</v>
          </cell>
        </row>
        <row r="54">
          <cell r="C54" t="str">
            <v>3</v>
          </cell>
          <cell r="F54">
            <v>43325</v>
          </cell>
          <cell r="W54" t="str">
            <v>Morgan Stanley &amp; Co., Inc.</v>
          </cell>
        </row>
        <row r="55">
          <cell r="C55" t="str">
            <v>2</v>
          </cell>
          <cell r="D55">
            <v>240</v>
          </cell>
          <cell r="F55">
            <v>39998</v>
          </cell>
          <cell r="W55" t="str">
            <v>McGraw-Hill Companies</v>
          </cell>
        </row>
        <row r="56">
          <cell r="C56" t="str">
            <v>ST</v>
          </cell>
          <cell r="F56">
            <v>92101</v>
          </cell>
          <cell r="G56">
            <v>13272</v>
          </cell>
          <cell r="W56" t="str">
            <v>MULTI-TENANT</v>
          </cell>
        </row>
        <row r="57">
          <cell r="C57" t="str">
            <v>C1</v>
          </cell>
          <cell r="F57">
            <v>92629</v>
          </cell>
          <cell r="G57">
            <v>4971</v>
          </cell>
          <cell r="W57" t="str">
            <v>McGraw-Hill Companies</v>
          </cell>
        </row>
        <row r="58">
          <cell r="C58" t="str">
            <v>C2</v>
          </cell>
          <cell r="D58">
            <v>1919</v>
          </cell>
          <cell r="F58">
            <v>45964</v>
          </cell>
          <cell r="W58" t="str">
            <v>MULTI-TENANT</v>
          </cell>
        </row>
        <row r="59">
          <cell r="C59" t="str">
            <v>C3</v>
          </cell>
          <cell r="F59">
            <v>21294</v>
          </cell>
          <cell r="W59" t="str">
            <v>MULTI-TENANT</v>
          </cell>
        </row>
        <row r="60">
          <cell r="C60" t="str">
            <v>C4</v>
          </cell>
          <cell r="F60">
            <v>5310</v>
          </cell>
          <cell r="W60" t="str">
            <v>MULTI-TENANT</v>
          </cell>
        </row>
        <row r="61">
          <cell r="C61" t="str">
            <v>C5</v>
          </cell>
          <cell r="F61">
            <v>4431</v>
          </cell>
          <cell r="W61" t="str">
            <v>MULTI-TENANT</v>
          </cell>
        </row>
        <row r="62">
          <cell r="W62" t="str">
            <v>MULTI-TENANT</v>
          </cell>
        </row>
        <row r="63">
          <cell r="W63" t="str">
            <v>McGraw-Hill Companies</v>
          </cell>
        </row>
      </sheetData>
      <sheetData sheetId="1">
        <row r="4">
          <cell r="A4" t="str">
            <v>BUILDING 20 - 1221 AVENUE OF THE AMERICAS</v>
          </cell>
        </row>
        <row r="10">
          <cell r="D10">
            <v>1154</v>
          </cell>
          <cell r="G10">
            <v>0</v>
          </cell>
        </row>
        <row r="11">
          <cell r="D11">
            <v>1226</v>
          </cell>
          <cell r="G11">
            <v>0</v>
          </cell>
        </row>
        <row r="12">
          <cell r="D12">
            <v>34151</v>
          </cell>
          <cell r="G12">
            <v>0</v>
          </cell>
        </row>
        <row r="13">
          <cell r="D13">
            <v>34417</v>
          </cell>
          <cell r="G13">
            <v>0</v>
          </cell>
        </row>
        <row r="14">
          <cell r="D14">
            <v>45677</v>
          </cell>
          <cell r="G14">
            <v>0</v>
          </cell>
        </row>
        <row r="15">
          <cell r="D15">
            <v>45677</v>
          </cell>
          <cell r="G15">
            <v>0</v>
          </cell>
        </row>
        <row r="16">
          <cell r="D16">
            <v>45677</v>
          </cell>
          <cell r="G16">
            <v>0</v>
          </cell>
        </row>
        <row r="17">
          <cell r="D17">
            <v>45677</v>
          </cell>
          <cell r="G17">
            <v>0</v>
          </cell>
        </row>
        <row r="18">
          <cell r="D18">
            <v>45677</v>
          </cell>
          <cell r="G18">
            <v>0</v>
          </cell>
        </row>
        <row r="19">
          <cell r="D19">
            <v>45677</v>
          </cell>
          <cell r="G19">
            <v>0</v>
          </cell>
        </row>
        <row r="20">
          <cell r="D20">
            <v>27020</v>
          </cell>
          <cell r="G20">
            <v>18657</v>
          </cell>
        </row>
        <row r="21">
          <cell r="D21">
            <v>45677</v>
          </cell>
          <cell r="G21">
            <v>0</v>
          </cell>
        </row>
        <row r="22">
          <cell r="D22">
            <v>48505</v>
          </cell>
          <cell r="G22">
            <v>0</v>
          </cell>
        </row>
        <row r="23">
          <cell r="D23">
            <v>48505</v>
          </cell>
          <cell r="G23">
            <v>0</v>
          </cell>
        </row>
        <row r="24">
          <cell r="D24">
            <v>0</v>
          </cell>
          <cell r="G24">
            <v>0</v>
          </cell>
          <cell r="K24">
            <v>43009</v>
          </cell>
        </row>
        <row r="25">
          <cell r="D25">
            <v>44935</v>
          </cell>
          <cell r="G25">
            <v>0</v>
          </cell>
        </row>
        <row r="26">
          <cell r="D26">
            <v>44723</v>
          </cell>
          <cell r="G26">
            <v>0</v>
          </cell>
        </row>
        <row r="27">
          <cell r="D27">
            <v>47535</v>
          </cell>
          <cell r="G27">
            <v>0</v>
          </cell>
        </row>
        <row r="28">
          <cell r="D28">
            <v>47535</v>
          </cell>
          <cell r="G28">
            <v>0</v>
          </cell>
        </row>
        <row r="29">
          <cell r="D29">
            <v>47535</v>
          </cell>
          <cell r="G29">
            <v>0</v>
          </cell>
        </row>
        <row r="30">
          <cell r="D30">
            <v>46300</v>
          </cell>
          <cell r="G30">
            <v>0</v>
          </cell>
        </row>
        <row r="31">
          <cell r="D31">
            <v>46300</v>
          </cell>
          <cell r="G31">
            <v>0</v>
          </cell>
        </row>
        <row r="32">
          <cell r="D32">
            <v>47535</v>
          </cell>
          <cell r="G32">
            <v>0</v>
          </cell>
        </row>
        <row r="33">
          <cell r="D33">
            <v>43255</v>
          </cell>
          <cell r="G33">
            <v>0</v>
          </cell>
        </row>
        <row r="34">
          <cell r="D34">
            <v>46595</v>
          </cell>
          <cell r="G34">
            <v>0</v>
          </cell>
        </row>
        <row r="35">
          <cell r="D35">
            <v>46503</v>
          </cell>
          <cell r="G35">
            <v>0</v>
          </cell>
        </row>
        <row r="36">
          <cell r="D36">
            <v>43965</v>
          </cell>
          <cell r="G36">
            <v>0</v>
          </cell>
        </row>
        <row r="37">
          <cell r="D37">
            <v>43828</v>
          </cell>
          <cell r="G37">
            <v>0</v>
          </cell>
        </row>
        <row r="38">
          <cell r="D38">
            <v>43828</v>
          </cell>
          <cell r="G38">
            <v>0</v>
          </cell>
        </row>
        <row r="39">
          <cell r="D39">
            <v>43941</v>
          </cell>
          <cell r="G39">
            <v>0</v>
          </cell>
        </row>
        <row r="40">
          <cell r="D40">
            <v>45295</v>
          </cell>
          <cell r="G40">
            <v>0</v>
          </cell>
        </row>
        <row r="41">
          <cell r="D41">
            <v>45295</v>
          </cell>
          <cell r="G41">
            <v>0</v>
          </cell>
        </row>
        <row r="42">
          <cell r="D42">
            <v>45295</v>
          </cell>
          <cell r="G42">
            <v>0</v>
          </cell>
        </row>
        <row r="43">
          <cell r="D43">
            <v>43828</v>
          </cell>
          <cell r="G43">
            <v>0</v>
          </cell>
        </row>
        <row r="44">
          <cell r="D44">
            <v>0</v>
          </cell>
          <cell r="G44">
            <v>43828</v>
          </cell>
        </row>
        <row r="45">
          <cell r="D45">
            <v>46503</v>
          </cell>
          <cell r="G45">
            <v>0</v>
          </cell>
        </row>
        <row r="46">
          <cell r="D46">
            <v>0</v>
          </cell>
          <cell r="G46">
            <v>0</v>
          </cell>
          <cell r="K46">
            <v>43275</v>
          </cell>
        </row>
        <row r="47">
          <cell r="D47">
            <v>42217</v>
          </cell>
          <cell r="G47">
            <v>0</v>
          </cell>
        </row>
        <row r="48">
          <cell r="D48">
            <v>42742</v>
          </cell>
          <cell r="G48">
            <v>0</v>
          </cell>
        </row>
        <row r="49">
          <cell r="D49">
            <v>42774</v>
          </cell>
          <cell r="G49">
            <v>0</v>
          </cell>
        </row>
        <row r="50">
          <cell r="D50">
            <v>42774</v>
          </cell>
          <cell r="G50">
            <v>0</v>
          </cell>
        </row>
        <row r="51">
          <cell r="D51">
            <v>42774</v>
          </cell>
          <cell r="G51">
            <v>0</v>
          </cell>
        </row>
        <row r="52">
          <cell r="D52">
            <v>42774</v>
          </cell>
          <cell r="G52">
            <v>0</v>
          </cell>
        </row>
        <row r="53">
          <cell r="D53">
            <v>42774</v>
          </cell>
          <cell r="G53">
            <v>0</v>
          </cell>
        </row>
        <row r="54">
          <cell r="D54">
            <v>42521</v>
          </cell>
          <cell r="G54">
            <v>0</v>
          </cell>
        </row>
        <row r="55">
          <cell r="D55">
            <v>70456</v>
          </cell>
          <cell r="G55">
            <v>0</v>
          </cell>
        </row>
        <row r="56">
          <cell r="D56">
            <v>70456</v>
          </cell>
          <cell r="G56">
            <v>0</v>
          </cell>
        </row>
        <row r="57">
          <cell r="D57">
            <v>77451</v>
          </cell>
          <cell r="G57">
            <v>0</v>
          </cell>
        </row>
        <row r="58">
          <cell r="D58">
            <v>77451</v>
          </cell>
          <cell r="G58">
            <v>0</v>
          </cell>
        </row>
        <row r="59">
          <cell r="D59">
            <v>59234</v>
          </cell>
          <cell r="G59">
            <v>0</v>
          </cell>
        </row>
        <row r="60">
          <cell r="D60">
            <v>43228</v>
          </cell>
          <cell r="G60">
            <v>0</v>
          </cell>
        </row>
        <row r="61">
          <cell r="D61">
            <v>39090</v>
          </cell>
          <cell r="G61">
            <v>2216</v>
          </cell>
        </row>
        <row r="62">
          <cell r="D62">
            <v>4272</v>
          </cell>
          <cell r="G62">
            <v>0</v>
          </cell>
        </row>
        <row r="63">
          <cell r="D63">
            <v>78734</v>
          </cell>
          <cell r="G63">
            <v>9103</v>
          </cell>
        </row>
        <row r="64">
          <cell r="D64">
            <v>66311</v>
          </cell>
          <cell r="G64">
            <v>14608</v>
          </cell>
        </row>
        <row r="65">
          <cell r="D65">
            <v>20615</v>
          </cell>
          <cell r="G65">
            <v>8840</v>
          </cell>
        </row>
        <row r="66">
          <cell r="D66">
            <v>25849</v>
          </cell>
          <cell r="G66">
            <v>0</v>
          </cell>
        </row>
        <row r="67">
          <cell r="D67">
            <v>4081</v>
          </cell>
          <cell r="G67">
            <v>0</v>
          </cell>
        </row>
      </sheetData>
      <sheetData sheetId="2" refreshError="1"/>
      <sheetData sheetId="3">
        <row r="10">
          <cell r="D10">
            <v>23000</v>
          </cell>
          <cell r="E10">
            <v>23000</v>
          </cell>
        </row>
        <row r="11">
          <cell r="E11">
            <v>46000</v>
          </cell>
        </row>
        <row r="12">
          <cell r="D12">
            <v>46000</v>
          </cell>
        </row>
        <row r="13">
          <cell r="E13">
            <v>46000</v>
          </cell>
        </row>
        <row r="14">
          <cell r="D14">
            <v>46000</v>
          </cell>
        </row>
        <row r="15">
          <cell r="D15">
            <v>46000</v>
          </cell>
        </row>
        <row r="16">
          <cell r="D16">
            <v>46000</v>
          </cell>
        </row>
        <row r="17">
          <cell r="D17">
            <v>46000</v>
          </cell>
        </row>
        <row r="18">
          <cell r="D18">
            <v>46000</v>
          </cell>
        </row>
        <row r="19">
          <cell r="D19">
            <v>46000</v>
          </cell>
        </row>
        <row r="20">
          <cell r="D20">
            <v>46000</v>
          </cell>
        </row>
        <row r="21">
          <cell r="D21">
            <v>46000</v>
          </cell>
        </row>
        <row r="22">
          <cell r="D22">
            <v>46000</v>
          </cell>
        </row>
        <row r="23">
          <cell r="D23">
            <v>46000</v>
          </cell>
        </row>
        <row r="24">
          <cell r="E24">
            <v>46000</v>
          </cell>
          <cell r="F24" t="str">
            <v xml:space="preserve">MECHANICAL FLOOR                                                                     </v>
          </cell>
        </row>
        <row r="25">
          <cell r="D25">
            <v>46000</v>
          </cell>
        </row>
        <row r="26">
          <cell r="D26">
            <v>46000</v>
          </cell>
        </row>
        <row r="27">
          <cell r="D27">
            <v>46000</v>
          </cell>
        </row>
        <row r="28">
          <cell r="D28">
            <v>46000</v>
          </cell>
        </row>
        <row r="29">
          <cell r="D29">
            <v>46000</v>
          </cell>
        </row>
        <row r="30">
          <cell r="D30">
            <v>46000</v>
          </cell>
        </row>
        <row r="31">
          <cell r="D31">
            <v>46000</v>
          </cell>
        </row>
        <row r="32">
          <cell r="E32">
            <v>46000</v>
          </cell>
        </row>
        <row r="33">
          <cell r="E33">
            <v>46000</v>
          </cell>
        </row>
        <row r="34">
          <cell r="D34">
            <v>46000</v>
          </cell>
        </row>
        <row r="35">
          <cell r="D35">
            <v>46000</v>
          </cell>
        </row>
        <row r="36">
          <cell r="D36">
            <v>46000</v>
          </cell>
        </row>
        <row r="37">
          <cell r="D37">
            <v>46000</v>
          </cell>
        </row>
        <row r="38">
          <cell r="D38">
            <v>46000</v>
          </cell>
        </row>
        <row r="39">
          <cell r="D39">
            <v>46000</v>
          </cell>
        </row>
        <row r="40">
          <cell r="D40">
            <v>46000</v>
          </cell>
        </row>
        <row r="41">
          <cell r="D41">
            <v>46000</v>
          </cell>
        </row>
        <row r="42">
          <cell r="D42">
            <v>46000</v>
          </cell>
        </row>
        <row r="43">
          <cell r="D43">
            <v>46000</v>
          </cell>
        </row>
        <row r="44">
          <cell r="D44">
            <v>46000</v>
          </cell>
        </row>
        <row r="45">
          <cell r="D45">
            <v>46000</v>
          </cell>
        </row>
        <row r="46">
          <cell r="E46">
            <v>46000</v>
          </cell>
          <cell r="F46" t="str">
            <v xml:space="preserve">MECHANICAL FLOOR                                                                     </v>
          </cell>
        </row>
        <row r="47">
          <cell r="D47">
            <v>46000</v>
          </cell>
        </row>
        <row r="48">
          <cell r="D48">
            <v>46000</v>
          </cell>
        </row>
        <row r="49">
          <cell r="D49">
            <v>46000</v>
          </cell>
        </row>
        <row r="50">
          <cell r="D50">
            <v>46000</v>
          </cell>
        </row>
        <row r="51">
          <cell r="D51">
            <v>46000</v>
          </cell>
        </row>
        <row r="52">
          <cell r="D52">
            <v>46000</v>
          </cell>
        </row>
        <row r="53">
          <cell r="D53">
            <v>46000</v>
          </cell>
        </row>
        <row r="54">
          <cell r="D54">
            <v>46000</v>
          </cell>
        </row>
        <row r="55">
          <cell r="D55">
            <v>70000</v>
          </cell>
        </row>
        <row r="56">
          <cell r="D56">
            <v>70000</v>
          </cell>
        </row>
        <row r="57">
          <cell r="D57">
            <v>70000</v>
          </cell>
        </row>
        <row r="58">
          <cell r="D58">
            <v>70000</v>
          </cell>
        </row>
        <row r="59">
          <cell r="D59">
            <v>70000</v>
          </cell>
        </row>
        <row r="60">
          <cell r="D60">
            <v>35000</v>
          </cell>
          <cell r="E60">
            <v>35000</v>
          </cell>
        </row>
        <row r="61">
          <cell r="D61">
            <v>21351</v>
          </cell>
          <cell r="E61">
            <v>48649</v>
          </cell>
          <cell r="F61" t="str">
            <v>RETAIL &amp; LOBBY</v>
          </cell>
        </row>
        <row r="62">
          <cell r="D62">
            <v>70000</v>
          </cell>
        </row>
        <row r="63">
          <cell r="D63">
            <v>70000</v>
          </cell>
        </row>
        <row r="64">
          <cell r="D64">
            <v>70000</v>
          </cell>
        </row>
        <row r="65">
          <cell r="D65">
            <v>70000</v>
          </cell>
          <cell r="F65" t="str">
            <v>MULTI-TENANT/MECHANICAL</v>
          </cell>
        </row>
        <row r="66">
          <cell r="D66">
            <v>70000</v>
          </cell>
        </row>
      </sheetData>
      <sheetData sheetId="4">
        <row r="10">
          <cell r="D10">
            <v>46000</v>
          </cell>
        </row>
        <row r="11">
          <cell r="D11">
            <v>46000</v>
          </cell>
        </row>
        <row r="12">
          <cell r="D12">
            <v>46000</v>
          </cell>
        </row>
        <row r="13">
          <cell r="E13">
            <v>46000</v>
          </cell>
        </row>
        <row r="14">
          <cell r="E14">
            <v>46000</v>
          </cell>
        </row>
        <row r="15">
          <cell r="D15">
            <v>46000</v>
          </cell>
        </row>
        <row r="16">
          <cell r="D16">
            <v>46000</v>
          </cell>
        </row>
        <row r="17">
          <cell r="D17">
            <v>46000</v>
          </cell>
        </row>
        <row r="18">
          <cell r="D18">
            <v>46000</v>
          </cell>
        </row>
        <row r="19">
          <cell r="D19">
            <v>46000</v>
          </cell>
        </row>
        <row r="20">
          <cell r="D20">
            <v>46000</v>
          </cell>
        </row>
        <row r="21">
          <cell r="D21">
            <v>46000</v>
          </cell>
        </row>
        <row r="22">
          <cell r="D22">
            <v>46000</v>
          </cell>
        </row>
        <row r="23">
          <cell r="D23">
            <v>46000</v>
          </cell>
        </row>
        <row r="24">
          <cell r="D24">
            <v>46000</v>
          </cell>
        </row>
        <row r="25">
          <cell r="D25">
            <v>46000</v>
          </cell>
        </row>
        <row r="26">
          <cell r="D26">
            <v>46000</v>
          </cell>
        </row>
        <row r="27">
          <cell r="D27">
            <v>46000</v>
          </cell>
        </row>
        <row r="28">
          <cell r="D28">
            <v>46000</v>
          </cell>
        </row>
        <row r="29">
          <cell r="D29">
            <v>46000</v>
          </cell>
        </row>
        <row r="30">
          <cell r="E30">
            <v>46000</v>
          </cell>
        </row>
        <row r="31">
          <cell r="D31">
            <v>46000</v>
          </cell>
        </row>
        <row r="32">
          <cell r="D32">
            <v>46000</v>
          </cell>
        </row>
        <row r="33">
          <cell r="E33">
            <v>46000</v>
          </cell>
        </row>
        <row r="34">
          <cell r="D34">
            <v>46000</v>
          </cell>
        </row>
        <row r="35">
          <cell r="D35">
            <v>46000</v>
          </cell>
        </row>
        <row r="36">
          <cell r="D36">
            <v>46000</v>
          </cell>
        </row>
        <row r="37">
          <cell r="D37">
            <v>46000</v>
          </cell>
        </row>
        <row r="38">
          <cell r="D38">
            <v>46000</v>
          </cell>
        </row>
        <row r="39">
          <cell r="D39">
            <v>46000</v>
          </cell>
        </row>
        <row r="40">
          <cell r="D40">
            <v>46000</v>
          </cell>
        </row>
        <row r="41">
          <cell r="D41">
            <v>46000</v>
          </cell>
        </row>
        <row r="42">
          <cell r="E42">
            <v>46000</v>
          </cell>
        </row>
        <row r="43">
          <cell r="D43">
            <v>46000</v>
          </cell>
        </row>
        <row r="44">
          <cell r="D44">
            <v>46000</v>
          </cell>
        </row>
        <row r="45">
          <cell r="D45">
            <v>46000</v>
          </cell>
        </row>
        <row r="46">
          <cell r="D46">
            <v>46000</v>
          </cell>
        </row>
        <row r="47">
          <cell r="D47">
            <v>46000</v>
          </cell>
        </row>
        <row r="48">
          <cell r="D48">
            <v>46000</v>
          </cell>
        </row>
        <row r="49">
          <cell r="D49">
            <v>46000</v>
          </cell>
        </row>
        <row r="50">
          <cell r="D50">
            <v>46000</v>
          </cell>
        </row>
        <row r="51">
          <cell r="D51">
            <v>46000</v>
          </cell>
        </row>
        <row r="52">
          <cell r="D52">
            <v>46000</v>
          </cell>
        </row>
        <row r="53">
          <cell r="D53">
            <v>46000</v>
          </cell>
        </row>
        <row r="54">
          <cell r="D54">
            <v>46000</v>
          </cell>
        </row>
        <row r="55">
          <cell r="D55">
            <v>70000</v>
          </cell>
        </row>
        <row r="56">
          <cell r="D56">
            <v>70000</v>
          </cell>
        </row>
        <row r="57">
          <cell r="D57">
            <v>70000</v>
          </cell>
        </row>
        <row r="58">
          <cell r="D58">
            <v>70000</v>
          </cell>
        </row>
        <row r="59">
          <cell r="D59">
            <v>70000</v>
          </cell>
        </row>
        <row r="60">
          <cell r="D60">
            <v>35000</v>
          </cell>
          <cell r="E60">
            <v>35000</v>
          </cell>
        </row>
        <row r="61">
          <cell r="D61">
            <v>62000</v>
          </cell>
          <cell r="E61">
            <v>8000</v>
          </cell>
        </row>
        <row r="62">
          <cell r="E62">
            <v>70000</v>
          </cell>
        </row>
        <row r="63">
          <cell r="E63">
            <v>70000</v>
          </cell>
        </row>
        <row r="64">
          <cell r="E64">
            <v>70000</v>
          </cell>
        </row>
        <row r="65">
          <cell r="E65">
            <v>70000</v>
          </cell>
        </row>
        <row r="66">
          <cell r="E66">
            <v>70000</v>
          </cell>
        </row>
      </sheetData>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By School"/>
      <sheetName val="All Savings"/>
      <sheetName val="Admin"/>
      <sheetName val="Bus"/>
      <sheetName val="HSMS"/>
      <sheetName val="JHE"/>
      <sheetName val="BCE"/>
      <sheetName val="SE"/>
      <sheetName val="KE"/>
      <sheetName val="LANS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M 12"/>
      <sheetName val="Insulate Pipes"/>
      <sheetName val="Utility Summary"/>
      <sheetName val="Leak Repair Summary"/>
    </sheetNames>
    <sheetDataSet>
      <sheetData sheetId="0"/>
      <sheetData sheetId="1"/>
      <sheetData sheetId="2"/>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pplication"/>
      <sheetName val="Instructions"/>
      <sheetName val="Compressed Air Savings Summary"/>
      <sheetName val="Equipment Inventory"/>
      <sheetName val="Leak Repair Summary"/>
      <sheetName val="Leak List"/>
      <sheetName val="Leak List for Printing"/>
      <sheetName val="No Loss Condensate Drains"/>
      <sheetName val="References "/>
      <sheetName val="Revision History"/>
    </sheetNames>
    <sheetDataSet>
      <sheetData sheetId="0" refreshError="1"/>
      <sheetData sheetId="1" refreshError="1"/>
      <sheetData sheetId="2" refreshError="1"/>
      <sheetData sheetId="3">
        <row r="4">
          <cell r="E4">
            <v>2190</v>
          </cell>
        </row>
        <row r="5">
          <cell r="E5">
            <v>2190</v>
          </cell>
        </row>
      </sheetData>
      <sheetData sheetId="4"/>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ckground Data"/>
      <sheetName val="Pivot Charts"/>
      <sheetName val="Dashboard"/>
      <sheetName val="Sheet2"/>
      <sheetName val="Detail"/>
      <sheetName val="IL TRM v14 Table"/>
      <sheetName val="Image"/>
      <sheetName val="Survey Settings"/>
      <sheetName val="Background Detail"/>
      <sheetName val="Translations"/>
      <sheetName val="Leak Survey Report (10-2025) + "/>
    </sheetNames>
    <sheetDataSet>
      <sheetData sheetId="0">
        <row r="1">
          <cell r="M1" t="str">
            <v>USD</v>
          </cell>
        </row>
        <row r="2">
          <cell r="M2" t="str">
            <v>Standard</v>
          </cell>
        </row>
      </sheetData>
      <sheetData sheetId="1"/>
      <sheetData sheetId="2"/>
      <sheetData sheetId="3"/>
      <sheetData sheetId="4"/>
      <sheetData sheetId="5"/>
      <sheetData sheetId="6"/>
      <sheetData sheetId="7">
        <row r="5">
          <cell r="F5" t="str">
            <v>New York</v>
          </cell>
        </row>
        <row r="8">
          <cell r="B8" t="str">
            <v>Air</v>
          </cell>
        </row>
        <row r="9">
          <cell r="B9" t="str">
            <v>Argon</v>
          </cell>
        </row>
        <row r="10">
          <cell r="B10" t="str">
            <v>Helium</v>
          </cell>
        </row>
        <row r="11">
          <cell r="B11" t="str">
            <v>Hydrogen</v>
          </cell>
        </row>
        <row r="12">
          <cell r="B12" t="str">
            <v>Other</v>
          </cell>
        </row>
      </sheetData>
      <sheetData sheetId="8"/>
      <sheetData sheetId="9">
        <row r="48">
          <cell r="A48" t="str">
            <v>Repaired</v>
          </cell>
        </row>
      </sheetData>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5-year Lease"/>
      <sheetName val="Project Report"/>
      <sheetName val="SUM-COST"/>
      <sheetName val="ECM #1"/>
      <sheetName val="ECM #2"/>
      <sheetName val="ECM #3"/>
      <sheetName val="ECM #4"/>
      <sheetName val="ECM #5"/>
      <sheetName val="Module1"/>
      <sheetName val="SUM_COST"/>
      <sheetName val="Contents"/>
      <sheetName val="Var. Vol. Pu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persons/person.xml><?xml version="1.0" encoding="utf-8"?>
<personList xmlns="http://schemas.microsoft.com/office/spreadsheetml/2018/threadedcomments" xmlns:x="http://schemas.openxmlformats.org/spreadsheetml/2006/main">
  <person displayName="Ben Reinhart" id="{201EB61D-15BA-402E-BA08-22194996534F}" userId="S::ben.reinhart@clearesult.com::61cfcb58-7851-40b8-8af1-59de8e29709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3" dT="2025-12-05T16:39:54.36" personId="{201EB61D-15BA-402E-BA08-22194996534F}" id="{2F595B61-A1BD-414E-ABF4-FAFA741D5FF4}">
    <text xml:space="preserve">Discount leaks by 50% that are not in use or connected the entire time to account for reduced operating hours. </text>
  </threadedComment>
  <threadedComment ref="N3" dT="2025-12-05T16:39:54.36" personId="{201EB61D-15BA-402E-BA08-22194996534F}" id="{FF3AB32F-5723-4C60-9787-C44180988E3B}">
    <text xml:space="preserve">Discount leaks by 50% that are not in use or connected the entire time to account for reduced operating hours. </text>
  </threadedComment>
</ThreadedComments>
</file>

<file path=xl/threadedComments/threadedComment2.xml><?xml version="1.0" encoding="utf-8"?>
<ThreadedComments xmlns="http://schemas.microsoft.com/office/spreadsheetml/2018/threadedcomments" xmlns:x="http://schemas.openxmlformats.org/spreadsheetml/2006/main">
  <threadedComment ref="I20" dT="2025-10-23T16:56:32.27" personId="{201EB61D-15BA-402E-BA08-22194996534F}" id="{BBD66474-048B-4350-B55C-F5638659FCB7}">
    <text>Set intercept to 0 to avoid - CFM at 10 db</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4868A-E4CC-4FAE-957F-F165287FDA00}">
  <dimension ref="A1:J72"/>
  <sheetViews>
    <sheetView tabSelected="1" zoomScaleNormal="100" workbookViewId="0">
      <selection activeCell="O8" sqref="O8"/>
    </sheetView>
  </sheetViews>
  <sheetFormatPr defaultColWidth="9.140625" defaultRowHeight="14.25" x14ac:dyDescent="0.2"/>
  <cols>
    <col min="1" max="1" width="3.7109375" style="208" customWidth="1"/>
    <col min="2" max="5" width="11.28515625" style="208" customWidth="1"/>
    <col min="6" max="9" width="9.140625" style="208"/>
    <col min="10" max="10" width="9.7109375" style="208" customWidth="1"/>
    <col min="11" max="16384" width="9.140625" style="208"/>
  </cols>
  <sheetData>
    <row r="1" spans="1:10" ht="6" customHeight="1" x14ac:dyDescent="0.2">
      <c r="A1" s="205"/>
      <c r="B1" s="206" t="s">
        <v>228</v>
      </c>
      <c r="C1" s="207"/>
      <c r="D1" s="207"/>
      <c r="E1" s="207"/>
      <c r="F1" s="207"/>
      <c r="G1" s="207"/>
      <c r="H1" s="207"/>
      <c r="I1" s="207"/>
      <c r="J1" s="207"/>
    </row>
    <row r="2" spans="1:10" ht="18" customHeight="1" x14ac:dyDescent="0.2">
      <c r="A2" s="205"/>
      <c r="B2" s="207"/>
      <c r="C2" s="207"/>
      <c r="D2" s="207"/>
      <c r="E2" s="207"/>
      <c r="F2" s="207"/>
      <c r="G2" s="207"/>
      <c r="H2" s="207"/>
      <c r="I2" s="207"/>
      <c r="J2" s="207"/>
    </row>
    <row r="3" spans="1:10" ht="6.75" customHeight="1" x14ac:dyDescent="0.2">
      <c r="A3" s="205"/>
      <c r="B3" s="209" t="s">
        <v>229</v>
      </c>
      <c r="C3" s="209"/>
      <c r="D3" s="209"/>
      <c r="E3" s="209"/>
      <c r="F3" s="209"/>
      <c r="G3" s="209"/>
      <c r="H3" s="209"/>
      <c r="I3" s="209"/>
      <c r="J3" s="209"/>
    </row>
    <row r="4" spans="1:10" ht="24" customHeight="1" x14ac:dyDescent="0.2">
      <c r="A4" s="205"/>
      <c r="B4" s="209"/>
      <c r="C4" s="209"/>
      <c r="D4" s="209"/>
      <c r="E4" s="209"/>
      <c r="F4" s="209"/>
      <c r="G4" s="209"/>
      <c r="H4" s="209"/>
      <c r="I4" s="209"/>
      <c r="J4" s="209"/>
    </row>
    <row r="5" spans="1:10" x14ac:dyDescent="0.2">
      <c r="A5" s="210"/>
      <c r="B5" s="210"/>
      <c r="C5" s="210"/>
      <c r="D5" s="210"/>
      <c r="E5" s="210"/>
      <c r="F5" s="210"/>
      <c r="G5" s="210"/>
      <c r="H5" s="210"/>
      <c r="I5" s="210"/>
      <c r="J5" s="210"/>
    </row>
    <row r="6" spans="1:10" ht="15" x14ac:dyDescent="0.25">
      <c r="A6" s="210"/>
      <c r="B6" s="211" t="s">
        <v>230</v>
      </c>
      <c r="C6" s="212"/>
      <c r="D6" s="212"/>
      <c r="E6" s="212"/>
      <c r="F6" s="212"/>
      <c r="G6" s="212"/>
      <c r="H6" s="212"/>
      <c r="I6" s="212"/>
      <c r="J6" s="210"/>
    </row>
    <row r="7" spans="1:10" x14ac:dyDescent="0.2">
      <c r="A7" s="210"/>
      <c r="B7" s="213" t="s">
        <v>231</v>
      </c>
      <c r="C7" s="214"/>
      <c r="D7" s="214"/>
      <c r="E7" s="215"/>
      <c r="F7" s="216" t="s">
        <v>232</v>
      </c>
      <c r="G7" s="214"/>
      <c r="H7" s="214"/>
      <c r="I7" s="214"/>
      <c r="J7" s="210"/>
    </row>
    <row r="8" spans="1:10" x14ac:dyDescent="0.2">
      <c r="A8" s="210"/>
      <c r="B8" s="217"/>
      <c r="C8" s="217"/>
      <c r="D8" s="217"/>
      <c r="E8" s="218"/>
      <c r="F8" s="217"/>
      <c r="G8" s="217"/>
      <c r="H8" s="217"/>
      <c r="I8" s="218"/>
      <c r="J8" s="210"/>
    </row>
    <row r="9" spans="1:10" x14ac:dyDescent="0.2">
      <c r="A9" s="210"/>
      <c r="B9" s="219" t="s">
        <v>233</v>
      </c>
      <c r="C9" s="220"/>
      <c r="D9" s="220"/>
      <c r="E9" s="221"/>
      <c r="F9" s="222" t="s">
        <v>234</v>
      </c>
      <c r="G9" s="220"/>
      <c r="H9" s="220"/>
      <c r="I9" s="220"/>
      <c r="J9" s="210"/>
    </row>
    <row r="10" spans="1:10" x14ac:dyDescent="0.2">
      <c r="A10" s="210"/>
      <c r="B10" s="217"/>
      <c r="C10" s="217"/>
      <c r="D10" s="217"/>
      <c r="E10" s="218"/>
      <c r="F10" s="223"/>
      <c r="G10" s="217"/>
      <c r="H10" s="217"/>
      <c r="I10" s="217"/>
      <c r="J10" s="210"/>
    </row>
    <row r="11" spans="1:10" x14ac:dyDescent="0.2">
      <c r="A11" s="210"/>
      <c r="B11" s="224" t="s">
        <v>235</v>
      </c>
      <c r="C11" s="224"/>
      <c r="D11" s="224"/>
      <c r="E11" s="225"/>
      <c r="F11" s="222" t="s">
        <v>236</v>
      </c>
      <c r="G11" s="220"/>
      <c r="H11" s="222" t="s">
        <v>237</v>
      </c>
      <c r="I11" s="220"/>
      <c r="J11" s="210"/>
    </row>
    <row r="12" spans="1:10" x14ac:dyDescent="0.2">
      <c r="A12" s="210"/>
      <c r="B12" s="226"/>
      <c r="C12" s="226"/>
      <c r="D12" s="226"/>
      <c r="E12" s="227"/>
      <c r="F12" s="228"/>
      <c r="G12" s="227"/>
      <c r="H12" s="228"/>
      <c r="I12" s="226"/>
      <c r="J12" s="210"/>
    </row>
    <row r="13" spans="1:10" x14ac:dyDescent="0.2">
      <c r="A13" s="210"/>
      <c r="B13" s="219" t="s">
        <v>238</v>
      </c>
      <c r="C13" s="220"/>
      <c r="D13" s="220"/>
      <c r="E13" s="221"/>
      <c r="F13" s="222" t="s">
        <v>239</v>
      </c>
      <c r="G13" s="220"/>
      <c r="H13" s="222" t="s">
        <v>240</v>
      </c>
      <c r="I13" s="222" t="s">
        <v>241</v>
      </c>
      <c r="J13" s="210"/>
    </row>
    <row r="14" spans="1:10" x14ac:dyDescent="0.2">
      <c r="A14" s="210"/>
      <c r="B14" s="229"/>
      <c r="C14" s="229"/>
      <c r="D14" s="229"/>
      <c r="E14" s="229"/>
      <c r="F14" s="229"/>
      <c r="G14" s="229"/>
      <c r="H14" s="229"/>
      <c r="I14" s="229"/>
      <c r="J14" s="210"/>
    </row>
    <row r="15" spans="1:10" x14ac:dyDescent="0.2">
      <c r="A15" s="210"/>
      <c r="B15" s="230" t="s">
        <v>242</v>
      </c>
      <c r="C15" s="230"/>
      <c r="D15" s="230"/>
      <c r="E15" s="230"/>
      <c r="F15" s="230"/>
      <c r="G15" s="230"/>
      <c r="H15" s="231"/>
      <c r="I15" s="231"/>
      <c r="J15" s="210"/>
    </row>
    <row r="16" spans="1:10" x14ac:dyDescent="0.2">
      <c r="A16" s="210"/>
      <c r="B16" s="229"/>
      <c r="C16" s="229"/>
      <c r="D16" s="229"/>
      <c r="E16" s="229"/>
      <c r="F16" s="229"/>
      <c r="G16" s="229"/>
      <c r="H16" s="232"/>
      <c r="I16" s="232"/>
      <c r="J16" s="210"/>
    </row>
    <row r="17" spans="1:10" x14ac:dyDescent="0.2">
      <c r="A17" s="210"/>
      <c r="B17" s="230" t="s">
        <v>243</v>
      </c>
      <c r="C17" s="230"/>
      <c r="D17" s="230"/>
      <c r="E17" s="230"/>
      <c r="F17" s="230" t="s">
        <v>244</v>
      </c>
      <c r="G17" s="230"/>
      <c r="H17" s="231"/>
      <c r="I17" s="231"/>
      <c r="J17" s="210"/>
    </row>
    <row r="18" spans="1:10" x14ac:dyDescent="0.2">
      <c r="A18" s="210"/>
      <c r="B18" s="229"/>
      <c r="C18" s="229"/>
      <c r="D18" s="229"/>
      <c r="E18" s="229"/>
      <c r="F18" s="229"/>
      <c r="G18" s="229"/>
      <c r="H18" s="232"/>
      <c r="I18" s="232"/>
      <c r="J18" s="210"/>
    </row>
    <row r="19" spans="1:10" x14ac:dyDescent="0.2">
      <c r="A19" s="210"/>
      <c r="B19" s="233" t="s">
        <v>245</v>
      </c>
      <c r="C19" s="234"/>
      <c r="D19" s="234"/>
      <c r="E19" s="234"/>
      <c r="F19" s="234"/>
      <c r="G19" s="234"/>
      <c r="H19" s="234"/>
      <c r="I19" s="234"/>
      <c r="J19" s="210"/>
    </row>
    <row r="20" spans="1:10" ht="24.75" customHeight="1" x14ac:dyDescent="0.2">
      <c r="A20" s="210"/>
      <c r="B20" s="235" t="s">
        <v>246</v>
      </c>
      <c r="C20" s="235"/>
      <c r="D20" s="235"/>
      <c r="E20" s="236"/>
      <c r="F20" s="237" t="s">
        <v>247</v>
      </c>
      <c r="G20" s="238"/>
      <c r="H20" s="238"/>
      <c r="I20" s="238"/>
      <c r="J20" s="210"/>
    </row>
    <row r="21" spans="1:10" x14ac:dyDescent="0.2">
      <c r="A21" s="210"/>
      <c r="B21" s="239"/>
      <c r="C21" s="239"/>
      <c r="D21" s="239"/>
      <c r="E21" s="240"/>
      <c r="F21" s="241"/>
      <c r="G21" s="239"/>
      <c r="H21" s="239"/>
      <c r="I21" s="239"/>
      <c r="J21" s="210"/>
    </row>
    <row r="22" spans="1:10" x14ac:dyDescent="0.2">
      <c r="A22" s="210"/>
      <c r="B22" s="219" t="s">
        <v>248</v>
      </c>
      <c r="C22" s="220"/>
      <c r="D22" s="220"/>
      <c r="E22" s="221"/>
      <c r="F22" s="222" t="s">
        <v>239</v>
      </c>
      <c r="G22" s="221"/>
      <c r="H22" s="242" t="s">
        <v>240</v>
      </c>
      <c r="I22" s="219" t="s">
        <v>241</v>
      </c>
      <c r="J22" s="210"/>
    </row>
    <row r="23" spans="1:10" x14ac:dyDescent="0.2">
      <c r="A23" s="210"/>
      <c r="B23" s="243"/>
      <c r="C23" s="243"/>
      <c r="D23" s="243"/>
      <c r="E23" s="244"/>
      <c r="F23" s="245"/>
      <c r="G23" s="244"/>
      <c r="H23" s="246"/>
      <c r="I23" s="247"/>
      <c r="J23" s="210"/>
    </row>
    <row r="24" spans="1:10" x14ac:dyDescent="0.2">
      <c r="A24" s="210"/>
      <c r="B24" s="248" t="s">
        <v>249</v>
      </c>
      <c r="C24" s="248"/>
      <c r="D24" s="248"/>
      <c r="E24" s="248"/>
      <c r="F24" s="248" t="s">
        <v>250</v>
      </c>
      <c r="G24" s="248"/>
      <c r="H24" s="248" t="s">
        <v>251</v>
      </c>
      <c r="I24" s="248"/>
      <c r="J24" s="210"/>
    </row>
    <row r="25" spans="1:10" x14ac:dyDescent="0.2">
      <c r="A25" s="210"/>
      <c r="B25" s="247"/>
      <c r="C25" s="247"/>
      <c r="D25" s="247"/>
      <c r="E25" s="247"/>
      <c r="F25" s="247"/>
      <c r="G25" s="247"/>
      <c r="H25" s="247"/>
      <c r="I25" s="247"/>
      <c r="J25" s="210"/>
    </row>
    <row r="26" spans="1:10" x14ac:dyDescent="0.2">
      <c r="A26" s="210"/>
      <c r="B26" s="213" t="s">
        <v>252</v>
      </c>
      <c r="C26" s="214"/>
      <c r="D26" s="214"/>
      <c r="E26" s="214"/>
      <c r="F26" s="214"/>
      <c r="G26" s="214"/>
      <c r="H26" s="214"/>
      <c r="I26" s="214"/>
      <c r="J26" s="210"/>
    </row>
    <row r="27" spans="1:10" x14ac:dyDescent="0.2">
      <c r="A27" s="210"/>
      <c r="B27" s="239"/>
      <c r="C27" s="239"/>
      <c r="D27" s="239"/>
      <c r="E27" s="239"/>
      <c r="F27" s="239"/>
      <c r="G27" s="239"/>
      <c r="H27" s="239"/>
      <c r="I27" s="239"/>
      <c r="J27" s="210"/>
    </row>
    <row r="28" spans="1:10" x14ac:dyDescent="0.2">
      <c r="A28" s="210"/>
      <c r="B28" s="213" t="s">
        <v>253</v>
      </c>
      <c r="C28" s="214"/>
      <c r="D28" s="214"/>
      <c r="E28" s="214"/>
      <c r="F28" s="214"/>
      <c r="G28" s="214"/>
      <c r="H28" s="214"/>
      <c r="I28" s="214"/>
      <c r="J28" s="210"/>
    </row>
    <row r="29" spans="1:10" x14ac:dyDescent="0.2">
      <c r="A29" s="210"/>
      <c r="B29" s="214" t="s">
        <v>254</v>
      </c>
      <c r="C29" s="249" t="s">
        <v>255</v>
      </c>
      <c r="D29" s="249"/>
      <c r="E29" s="249"/>
      <c r="F29" s="214" t="s">
        <v>256</v>
      </c>
      <c r="G29" s="249" t="s">
        <v>257</v>
      </c>
      <c r="H29" s="249"/>
      <c r="I29" s="249"/>
      <c r="J29" s="210"/>
    </row>
    <row r="30" spans="1:10" x14ac:dyDescent="0.2">
      <c r="A30" s="210"/>
      <c r="B30" s="233" t="s">
        <v>258</v>
      </c>
      <c r="C30" s="250"/>
      <c r="D30" s="250"/>
      <c r="E30" s="250"/>
      <c r="F30" s="250"/>
      <c r="G30" s="250"/>
      <c r="H30" s="250"/>
      <c r="I30" s="250"/>
      <c r="J30" s="210"/>
    </row>
    <row r="31" spans="1:10" x14ac:dyDescent="0.2">
      <c r="A31" s="210"/>
      <c r="B31" s="213" t="s">
        <v>259</v>
      </c>
      <c r="C31" s="214"/>
      <c r="D31" s="214"/>
      <c r="E31" s="215"/>
      <c r="F31" s="216" t="s">
        <v>260</v>
      </c>
      <c r="G31" s="214"/>
      <c r="H31" s="214"/>
      <c r="I31" s="214"/>
      <c r="J31" s="210"/>
    </row>
    <row r="32" spans="1:10" x14ac:dyDescent="0.2">
      <c r="A32" s="210"/>
      <c r="B32" s="239"/>
      <c r="C32" s="239"/>
      <c r="D32" s="239"/>
      <c r="E32" s="240"/>
      <c r="F32" s="241"/>
      <c r="G32" s="239"/>
      <c r="H32" s="239"/>
      <c r="I32" s="239"/>
      <c r="J32" s="210"/>
    </row>
    <row r="33" spans="1:10" x14ac:dyDescent="0.2">
      <c r="A33" s="210"/>
      <c r="B33" s="219" t="s">
        <v>233</v>
      </c>
      <c r="C33" s="220"/>
      <c r="D33" s="220"/>
      <c r="E33" s="221"/>
      <c r="F33" s="222" t="s">
        <v>234</v>
      </c>
      <c r="G33" s="220"/>
      <c r="H33" s="220"/>
      <c r="I33" s="220"/>
      <c r="J33" s="210"/>
    </row>
    <row r="34" spans="1:10" x14ac:dyDescent="0.2">
      <c r="A34" s="210"/>
      <c r="B34" s="239"/>
      <c r="C34" s="239"/>
      <c r="D34" s="239"/>
      <c r="E34" s="240"/>
      <c r="F34" s="241"/>
      <c r="G34" s="239"/>
      <c r="H34" s="239"/>
      <c r="I34" s="239"/>
      <c r="J34" s="210"/>
    </row>
    <row r="35" spans="1:10" x14ac:dyDescent="0.2">
      <c r="A35" s="210"/>
      <c r="B35" s="219" t="s">
        <v>261</v>
      </c>
      <c r="C35" s="220"/>
      <c r="D35" s="220"/>
      <c r="E35" s="221"/>
      <c r="F35" s="222" t="s">
        <v>239</v>
      </c>
      <c r="G35" s="221"/>
      <c r="H35" s="242" t="s">
        <v>240</v>
      </c>
      <c r="I35" s="219" t="s">
        <v>241</v>
      </c>
      <c r="J35" s="210"/>
    </row>
    <row r="36" spans="1:10" x14ac:dyDescent="0.2">
      <c r="A36" s="210"/>
      <c r="B36" s="243"/>
      <c r="C36" s="243"/>
      <c r="D36" s="243"/>
      <c r="E36" s="244"/>
      <c r="F36" s="245"/>
      <c r="G36" s="244"/>
      <c r="H36" s="246"/>
      <c r="I36" s="247"/>
      <c r="J36" s="210"/>
    </row>
    <row r="37" spans="1:10" ht="15" x14ac:dyDescent="0.25">
      <c r="A37" s="210"/>
      <c r="B37" s="211" t="s">
        <v>262</v>
      </c>
      <c r="C37" s="251"/>
      <c r="D37" s="251"/>
      <c r="E37" s="251"/>
      <c r="F37" s="251"/>
      <c r="G37" s="251"/>
      <c r="H37" s="251"/>
      <c r="I37" s="251"/>
      <c r="J37" s="210"/>
    </row>
    <row r="38" spans="1:10" x14ac:dyDescent="0.2">
      <c r="A38" s="210"/>
      <c r="B38" s="235" t="s">
        <v>263</v>
      </c>
      <c r="C38" s="235"/>
      <c r="D38" s="235"/>
      <c r="E38" s="235"/>
      <c r="F38" s="235"/>
      <c r="G38" s="235"/>
      <c r="H38" s="235"/>
      <c r="I38" s="235"/>
      <c r="J38" s="210"/>
    </row>
    <row r="39" spans="1:10" x14ac:dyDescent="0.2">
      <c r="A39" s="210"/>
      <c r="B39" s="235"/>
      <c r="C39" s="235"/>
      <c r="D39" s="235"/>
      <c r="E39" s="235"/>
      <c r="F39" s="235"/>
      <c r="G39" s="235"/>
      <c r="H39" s="235"/>
      <c r="I39" s="235"/>
      <c r="J39" s="210"/>
    </row>
    <row r="40" spans="1:10" x14ac:dyDescent="0.2">
      <c r="A40" s="210"/>
      <c r="B40" s="235"/>
      <c r="C40" s="235"/>
      <c r="D40" s="235"/>
      <c r="E40" s="235"/>
      <c r="F40" s="235"/>
      <c r="G40" s="235"/>
      <c r="H40" s="235"/>
      <c r="I40" s="235"/>
      <c r="J40" s="210"/>
    </row>
    <row r="41" spans="1:10" x14ac:dyDescent="0.2">
      <c r="A41" s="210"/>
      <c r="B41" s="235"/>
      <c r="C41" s="235"/>
      <c r="D41" s="235"/>
      <c r="E41" s="235"/>
      <c r="F41" s="235"/>
      <c r="G41" s="235"/>
      <c r="H41" s="235"/>
      <c r="I41" s="235"/>
      <c r="J41" s="210"/>
    </row>
    <row r="42" spans="1:10" x14ac:dyDescent="0.2">
      <c r="A42" s="210"/>
      <c r="B42" s="235"/>
      <c r="C42" s="235"/>
      <c r="D42" s="235"/>
      <c r="E42" s="235"/>
      <c r="F42" s="235"/>
      <c r="G42" s="235"/>
      <c r="H42" s="235"/>
      <c r="I42" s="235"/>
      <c r="J42" s="210"/>
    </row>
    <row r="43" spans="1:10" x14ac:dyDescent="0.2">
      <c r="A43" s="210"/>
      <c r="B43" s="235"/>
      <c r="C43" s="235"/>
      <c r="D43" s="235"/>
      <c r="E43" s="235"/>
      <c r="F43" s="235"/>
      <c r="G43" s="235"/>
      <c r="H43" s="235"/>
      <c r="I43" s="235"/>
      <c r="J43" s="210"/>
    </row>
    <row r="44" spans="1:10" x14ac:dyDescent="0.2">
      <c r="A44" s="210"/>
      <c r="B44" s="235"/>
      <c r="C44" s="235"/>
      <c r="D44" s="235"/>
      <c r="E44" s="235"/>
      <c r="F44" s="235"/>
      <c r="G44" s="235"/>
      <c r="H44" s="235"/>
      <c r="I44" s="235"/>
      <c r="J44" s="210"/>
    </row>
    <row r="45" spans="1:10" x14ac:dyDescent="0.2">
      <c r="A45" s="210"/>
      <c r="B45" s="252"/>
      <c r="C45" s="252"/>
      <c r="D45" s="253"/>
      <c r="E45" s="254"/>
      <c r="F45" s="252"/>
      <c r="G45" s="253"/>
      <c r="H45" s="255"/>
      <c r="I45" s="256"/>
      <c r="J45" s="210"/>
    </row>
    <row r="46" spans="1:10" x14ac:dyDescent="0.2">
      <c r="A46" s="210"/>
      <c r="B46" s="257"/>
      <c r="C46" s="257"/>
      <c r="D46" s="258"/>
      <c r="E46" s="259"/>
      <c r="F46" s="257"/>
      <c r="G46" s="258"/>
      <c r="H46" s="260"/>
      <c r="I46" s="261"/>
      <c r="J46" s="210"/>
    </row>
    <row r="47" spans="1:10" x14ac:dyDescent="0.2">
      <c r="A47" s="210"/>
      <c r="B47" s="262" t="s">
        <v>264</v>
      </c>
      <c r="C47" s="262"/>
      <c r="D47" s="262"/>
      <c r="E47" s="262" t="s">
        <v>265</v>
      </c>
      <c r="F47" s="262"/>
      <c r="G47" s="262"/>
      <c r="H47" s="262" t="s">
        <v>266</v>
      </c>
      <c r="I47" s="262"/>
      <c r="J47" s="210"/>
    </row>
    <row r="48" spans="1:10" x14ac:dyDescent="0.2">
      <c r="A48" s="210"/>
      <c r="B48" s="214" t="s">
        <v>267</v>
      </c>
      <c r="C48" s="210"/>
      <c r="D48" s="210"/>
      <c r="E48" s="210"/>
      <c r="F48" s="210"/>
      <c r="G48" s="210"/>
      <c r="H48" s="210"/>
      <c r="I48" s="210"/>
      <c r="J48" s="210"/>
    </row>
    <row r="49" spans="1:10" x14ac:dyDescent="0.2">
      <c r="A49" s="210"/>
      <c r="B49" s="252"/>
      <c r="C49" s="252"/>
      <c r="D49" s="253"/>
      <c r="E49" s="254"/>
      <c r="F49" s="252"/>
      <c r="G49" s="253"/>
      <c r="H49" s="255"/>
      <c r="I49" s="256"/>
      <c r="J49" s="210"/>
    </row>
    <row r="50" spans="1:10" x14ac:dyDescent="0.2">
      <c r="A50" s="210"/>
      <c r="B50" s="257"/>
      <c r="C50" s="257"/>
      <c r="D50" s="258"/>
      <c r="E50" s="259"/>
      <c r="F50" s="257"/>
      <c r="G50" s="258"/>
      <c r="H50" s="260"/>
      <c r="I50" s="261"/>
      <c r="J50" s="210"/>
    </row>
    <row r="51" spans="1:10" x14ac:dyDescent="0.2">
      <c r="A51" s="210"/>
      <c r="B51" s="262" t="s">
        <v>264</v>
      </c>
      <c r="C51" s="262"/>
      <c r="D51" s="262"/>
      <c r="E51" s="262" t="s">
        <v>265</v>
      </c>
      <c r="F51" s="262"/>
      <c r="G51" s="262"/>
      <c r="H51" s="262" t="s">
        <v>266</v>
      </c>
      <c r="I51" s="262"/>
      <c r="J51" s="210"/>
    </row>
    <row r="52" spans="1:10" x14ac:dyDescent="0.2">
      <c r="A52" s="210"/>
      <c r="B52" s="210"/>
      <c r="C52" s="210"/>
      <c r="D52" s="210"/>
      <c r="E52" s="210"/>
      <c r="F52" s="210"/>
      <c r="G52" s="210"/>
      <c r="H52" s="210"/>
      <c r="I52" s="210"/>
      <c r="J52" s="210"/>
    </row>
    <row r="53" spans="1:10" x14ac:dyDescent="0.2">
      <c r="A53" s="210"/>
      <c r="B53" s="210"/>
      <c r="C53" s="210"/>
      <c r="D53" s="210"/>
      <c r="E53" s="210"/>
      <c r="F53" s="210"/>
      <c r="G53" s="210"/>
      <c r="H53" s="210"/>
      <c r="I53" s="210"/>
      <c r="J53" s="210"/>
    </row>
    <row r="54" spans="1:10" x14ac:dyDescent="0.2">
      <c r="A54" s="210"/>
      <c r="B54" s="210"/>
      <c r="C54" s="210"/>
      <c r="D54" s="210"/>
      <c r="E54" s="210"/>
      <c r="F54" s="210"/>
      <c r="G54" s="210"/>
      <c r="H54" s="210"/>
      <c r="I54" s="210"/>
      <c r="J54" s="210"/>
    </row>
    <row r="55" spans="1:10" x14ac:dyDescent="0.2">
      <c r="A55" s="210"/>
      <c r="B55" s="210"/>
      <c r="C55" s="210"/>
      <c r="D55" s="210"/>
      <c r="E55" s="210"/>
      <c r="F55" s="210"/>
      <c r="G55" s="210"/>
      <c r="H55" s="210"/>
      <c r="I55" s="210"/>
      <c r="J55" s="210"/>
    </row>
    <row r="56" spans="1:10" ht="15" x14ac:dyDescent="0.25">
      <c r="A56" s="210"/>
      <c r="B56" s="263" t="s">
        <v>268</v>
      </c>
      <c r="C56" s="210"/>
      <c r="D56" s="210"/>
      <c r="E56" s="210"/>
      <c r="F56" s="210"/>
      <c r="G56" s="210"/>
      <c r="H56" s="210"/>
      <c r="I56" s="210"/>
      <c r="J56" s="210"/>
    </row>
    <row r="57" spans="1:10" x14ac:dyDescent="0.2">
      <c r="A57" s="210"/>
      <c r="B57" s="210" t="s">
        <v>269</v>
      </c>
      <c r="C57" s="210"/>
      <c r="D57" s="210"/>
      <c r="E57" s="210"/>
      <c r="F57" s="210"/>
      <c r="G57" s="210"/>
      <c r="H57" s="210"/>
      <c r="I57" s="210"/>
      <c r="J57" s="210"/>
    </row>
    <row r="58" spans="1:10" x14ac:dyDescent="0.2">
      <c r="A58" s="210"/>
      <c r="B58" s="210" t="s">
        <v>270</v>
      </c>
      <c r="C58" s="210"/>
      <c r="D58" s="210"/>
      <c r="E58" s="210"/>
      <c r="F58" s="210"/>
      <c r="G58" s="210"/>
      <c r="H58" s="210"/>
      <c r="I58" s="210"/>
      <c r="J58" s="210"/>
    </row>
    <row r="59" spans="1:10" x14ac:dyDescent="0.2">
      <c r="A59" s="210"/>
      <c r="B59" s="210" t="s">
        <v>271</v>
      </c>
      <c r="C59" s="210"/>
      <c r="D59" s="210"/>
      <c r="E59" s="210"/>
      <c r="F59" s="210"/>
      <c r="G59" s="210"/>
      <c r="H59" s="210"/>
      <c r="I59" s="210"/>
      <c r="J59" s="210"/>
    </row>
    <row r="60" spans="1:10" x14ac:dyDescent="0.2">
      <c r="A60" s="210"/>
      <c r="B60" s="210" t="s">
        <v>272</v>
      </c>
      <c r="C60" s="210"/>
      <c r="D60" s="210"/>
      <c r="E60" s="210"/>
      <c r="F60" s="210"/>
      <c r="G60" s="210"/>
      <c r="H60" s="210"/>
      <c r="I60" s="210"/>
      <c r="J60" s="210"/>
    </row>
    <row r="61" spans="1:10" x14ac:dyDescent="0.2">
      <c r="A61" s="210"/>
      <c r="B61" s="210" t="s">
        <v>273</v>
      </c>
      <c r="C61" s="210"/>
      <c r="D61" s="210"/>
      <c r="E61" s="210"/>
      <c r="F61" s="210"/>
      <c r="G61" s="210"/>
      <c r="H61" s="210"/>
      <c r="I61" s="210"/>
      <c r="J61" s="210"/>
    </row>
    <row r="62" spans="1:10" x14ac:dyDescent="0.2">
      <c r="A62" s="210"/>
      <c r="B62" s="210" t="s">
        <v>274</v>
      </c>
      <c r="C62" s="210"/>
      <c r="D62" s="210"/>
      <c r="E62" s="210"/>
      <c r="F62" s="210"/>
      <c r="G62" s="210"/>
      <c r="H62" s="210"/>
      <c r="I62" s="210"/>
      <c r="J62" s="210"/>
    </row>
    <row r="63" spans="1:10" x14ac:dyDescent="0.2">
      <c r="A63" s="210"/>
      <c r="B63" s="210" t="s">
        <v>275</v>
      </c>
      <c r="C63" s="210"/>
      <c r="D63" s="210"/>
      <c r="E63" s="210"/>
      <c r="F63" s="210"/>
      <c r="G63" s="210"/>
      <c r="H63" s="210"/>
      <c r="I63" s="210"/>
      <c r="J63" s="210"/>
    </row>
    <row r="64" spans="1:10" x14ac:dyDescent="0.2">
      <c r="A64" s="210"/>
      <c r="B64" s="210" t="s">
        <v>276</v>
      </c>
      <c r="C64" s="210"/>
      <c r="D64" s="210"/>
      <c r="E64" s="210"/>
      <c r="F64" s="210"/>
      <c r="G64" s="210"/>
      <c r="H64" s="210"/>
      <c r="I64" s="210"/>
      <c r="J64" s="210"/>
    </row>
    <row r="65" spans="1:10" x14ac:dyDescent="0.2">
      <c r="A65" s="210"/>
      <c r="B65" s="210" t="s">
        <v>277</v>
      </c>
      <c r="C65" s="210"/>
      <c r="D65" s="210"/>
      <c r="E65" s="210"/>
      <c r="F65" s="210"/>
      <c r="G65" s="210"/>
      <c r="H65" s="210"/>
      <c r="I65" s="210"/>
      <c r="J65" s="210"/>
    </row>
    <row r="66" spans="1:10" x14ac:dyDescent="0.2">
      <c r="A66" s="210"/>
      <c r="B66" s="210" t="s">
        <v>278</v>
      </c>
      <c r="C66" s="210"/>
      <c r="D66" s="210"/>
      <c r="E66" s="210"/>
      <c r="F66" s="210"/>
      <c r="G66" s="210"/>
      <c r="H66" s="210"/>
      <c r="I66" s="210"/>
      <c r="J66" s="210"/>
    </row>
    <row r="67" spans="1:10" x14ac:dyDescent="0.2">
      <c r="A67" s="210"/>
      <c r="B67" s="210" t="s">
        <v>279</v>
      </c>
      <c r="C67" s="210"/>
      <c r="D67" s="210"/>
      <c r="E67" s="210"/>
      <c r="F67" s="210"/>
      <c r="G67" s="210"/>
      <c r="H67" s="210"/>
      <c r="I67" s="210"/>
      <c r="J67" s="210"/>
    </row>
    <row r="68" spans="1:10" x14ac:dyDescent="0.2">
      <c r="A68" s="210"/>
      <c r="B68" s="210"/>
      <c r="C68" s="210"/>
      <c r="D68" s="210"/>
      <c r="E68" s="210"/>
      <c r="F68" s="210"/>
      <c r="G68" s="210"/>
      <c r="H68" s="210"/>
      <c r="I68" s="210"/>
      <c r="J68" s="210"/>
    </row>
    <row r="69" spans="1:10" x14ac:dyDescent="0.2">
      <c r="A69" s="210"/>
      <c r="B69" s="210"/>
      <c r="C69" s="210"/>
      <c r="D69" s="210"/>
      <c r="E69" s="210"/>
      <c r="F69" s="210"/>
      <c r="G69" s="210"/>
      <c r="H69" s="210"/>
      <c r="I69" s="210"/>
      <c r="J69" s="210"/>
    </row>
    <row r="70" spans="1:10" x14ac:dyDescent="0.2">
      <c r="A70" s="210"/>
      <c r="B70" s="210"/>
      <c r="C70" s="210"/>
      <c r="D70" s="210"/>
      <c r="E70" s="210"/>
      <c r="F70" s="210"/>
      <c r="G70" s="210"/>
      <c r="H70" s="210"/>
      <c r="I70" s="210"/>
      <c r="J70" s="210"/>
    </row>
    <row r="71" spans="1:10" x14ac:dyDescent="0.2">
      <c r="A71" s="210"/>
      <c r="B71" s="210"/>
      <c r="C71" s="210"/>
      <c r="D71" s="210"/>
      <c r="E71" s="210"/>
      <c r="F71" s="210"/>
      <c r="G71" s="210"/>
      <c r="H71" s="210"/>
      <c r="I71" s="210"/>
      <c r="J71" s="210"/>
    </row>
    <row r="72" spans="1:10" x14ac:dyDescent="0.2">
      <c r="A72" s="210"/>
      <c r="B72" s="210"/>
      <c r="C72" s="210"/>
      <c r="D72" s="210"/>
      <c r="E72" s="210"/>
      <c r="F72" s="210"/>
      <c r="G72" s="210"/>
      <c r="H72" s="210"/>
      <c r="I72" s="210"/>
      <c r="J72" s="210"/>
    </row>
  </sheetData>
  <protectedRanges>
    <protectedRange sqref="E45:G46 E49:G50" name="Range5"/>
    <protectedRange sqref="B8:I8 B10:I10 B12:I18 B21:I21 B23:I25 B27:I27 B32:I32 B34:I34 B36:I36 B45:D46 B49:D50" name="Range1"/>
    <protectedRange sqref="H45:I46 H49:I50" name="Range6"/>
  </protectedRanges>
  <mergeCells count="38">
    <mergeCell ref="B49:D50"/>
    <mergeCell ref="E49:G50"/>
    <mergeCell ref="H49:I50"/>
    <mergeCell ref="B51:D51"/>
    <mergeCell ref="E51:G51"/>
    <mergeCell ref="H51:I51"/>
    <mergeCell ref="B38:I44"/>
    <mergeCell ref="B45:D46"/>
    <mergeCell ref="E45:G46"/>
    <mergeCell ref="H45:I46"/>
    <mergeCell ref="B47:D47"/>
    <mergeCell ref="E47:G47"/>
    <mergeCell ref="H47:I47"/>
    <mergeCell ref="B32:E32"/>
    <mergeCell ref="F32:I32"/>
    <mergeCell ref="B34:E34"/>
    <mergeCell ref="F34:I34"/>
    <mergeCell ref="B36:E36"/>
    <mergeCell ref="F36:G36"/>
    <mergeCell ref="B21:E21"/>
    <mergeCell ref="F21:I21"/>
    <mergeCell ref="B23:E23"/>
    <mergeCell ref="F23:G23"/>
    <mergeCell ref="B27:I27"/>
    <mergeCell ref="C29:E29"/>
    <mergeCell ref="G29:I29"/>
    <mergeCell ref="B11:E11"/>
    <mergeCell ref="B12:E12"/>
    <mergeCell ref="F12:G12"/>
    <mergeCell ref="H12:I12"/>
    <mergeCell ref="B20:E20"/>
    <mergeCell ref="F20:I20"/>
    <mergeCell ref="B1:J2"/>
    <mergeCell ref="B3:J4"/>
    <mergeCell ref="B8:E8"/>
    <mergeCell ref="F8:I8"/>
    <mergeCell ref="B10:E10"/>
    <mergeCell ref="F10:I10"/>
  </mergeCells>
  <dataValidations count="1">
    <dataValidation type="list" allowBlank="1" showInputMessage="1" showErrorMessage="1" sqref="B27" xr:uid="{96F20E7F-9D05-4DAA-ACDC-88C6A3F0FF27}">
      <formula1>"Corporation,Partnership,Sole Proprietor/Individual,Limited Liability,Other,Exempt"</formula1>
    </dataValidation>
  </dataValidations>
  <pageMargins left="0.5" right="0.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sheetPr>
  <dimension ref="B2:Q50"/>
  <sheetViews>
    <sheetView topLeftCell="A14" zoomScale="110" zoomScaleNormal="110" workbookViewId="0">
      <selection activeCell="I17" sqref="I17"/>
    </sheetView>
  </sheetViews>
  <sheetFormatPr defaultRowHeight="15" x14ac:dyDescent="0.25"/>
  <cols>
    <col min="1" max="1" width="6" style="61" customWidth="1"/>
    <col min="2" max="2" width="25" style="61" customWidth="1"/>
    <col min="3" max="5" width="19.140625" style="61" bestFit="1" customWidth="1"/>
    <col min="6" max="7" width="18" style="61" customWidth="1"/>
    <col min="8" max="8" width="2.5703125" style="61" customWidth="1"/>
    <col min="9" max="9" width="29.140625" style="61" bestFit="1" customWidth="1"/>
    <col min="10" max="10" width="15.7109375" style="61" bestFit="1" customWidth="1"/>
    <col min="11" max="16" width="9.140625" style="61"/>
    <col min="17" max="17" width="18" style="61" bestFit="1" customWidth="1"/>
    <col min="18" max="32" width="9.140625" style="61"/>
    <col min="33" max="33" width="13.140625" style="61" bestFit="1" customWidth="1"/>
    <col min="34" max="16384" width="9.140625" style="61"/>
  </cols>
  <sheetData>
    <row r="2" spans="2:17" x14ac:dyDescent="0.25">
      <c r="B2" s="172" t="s">
        <v>125</v>
      </c>
      <c r="C2" s="175"/>
      <c r="D2" s="175"/>
      <c r="E2" s="175"/>
      <c r="F2" s="175"/>
      <c r="G2" s="175"/>
      <c r="H2" s="175"/>
      <c r="I2" s="175"/>
      <c r="J2" s="173"/>
      <c r="Q2" s="61" t="s">
        <v>280</v>
      </c>
    </row>
    <row r="4" spans="2:17" x14ac:dyDescent="0.25">
      <c r="B4" s="107" t="s">
        <v>0</v>
      </c>
      <c r="C4" s="62" t="s">
        <v>1</v>
      </c>
      <c r="D4" s="62" t="s">
        <v>2</v>
      </c>
      <c r="E4" s="62" t="s">
        <v>3</v>
      </c>
      <c r="F4" s="62" t="s">
        <v>4</v>
      </c>
      <c r="G4" s="62" t="s">
        <v>5</v>
      </c>
      <c r="I4" s="172" t="s">
        <v>6</v>
      </c>
      <c r="J4" s="173"/>
      <c r="L4" s="176" t="s">
        <v>7</v>
      </c>
      <c r="M4" s="176"/>
    </row>
    <row r="5" spans="2:17" x14ac:dyDescent="0.25">
      <c r="B5" s="65" t="s">
        <v>8</v>
      </c>
      <c r="C5" s="108"/>
      <c r="D5" s="108"/>
      <c r="E5" s="108"/>
      <c r="F5" s="108"/>
      <c r="G5" s="108"/>
      <c r="I5" s="65" t="s">
        <v>9</v>
      </c>
      <c r="J5" s="28">
        <f>'Leak List'!T2</f>
        <v>0</v>
      </c>
      <c r="L5" s="65" t="s">
        <v>10</v>
      </c>
      <c r="M5" s="110"/>
    </row>
    <row r="6" spans="2:17" x14ac:dyDescent="0.25">
      <c r="B6" s="65" t="s">
        <v>11</v>
      </c>
      <c r="C6" s="108"/>
      <c r="D6" s="108"/>
      <c r="E6" s="108"/>
      <c r="F6" s="108"/>
      <c r="G6" s="108"/>
      <c r="I6" s="65" t="s">
        <v>12</v>
      </c>
      <c r="J6" s="147">
        <f>'Leak List'!S2</f>
        <v>0</v>
      </c>
      <c r="L6" s="65" t="s">
        <v>13</v>
      </c>
      <c r="M6" s="74"/>
    </row>
    <row r="7" spans="2:17" x14ac:dyDescent="0.25">
      <c r="B7" s="65" t="s">
        <v>14</v>
      </c>
      <c r="C7" s="56"/>
      <c r="D7" s="56"/>
      <c r="E7" s="56"/>
      <c r="F7" s="56"/>
      <c r="G7" s="108"/>
    </row>
    <row r="8" spans="2:17" x14ac:dyDescent="0.25">
      <c r="B8" s="65" t="s">
        <v>15</v>
      </c>
      <c r="C8" s="108"/>
      <c r="D8" s="108"/>
      <c r="E8" s="108"/>
      <c r="F8" s="108"/>
      <c r="G8" s="108"/>
      <c r="I8" s="172" t="s">
        <v>16</v>
      </c>
      <c r="J8" s="173"/>
    </row>
    <row r="9" spans="2:17" x14ac:dyDescent="0.25">
      <c r="B9" s="65" t="s">
        <v>17</v>
      </c>
      <c r="C9" s="108"/>
      <c r="D9" s="108"/>
      <c r="E9" s="108"/>
      <c r="F9" s="108"/>
      <c r="G9" s="108"/>
      <c r="I9" s="65" t="s">
        <v>18</v>
      </c>
      <c r="J9" s="28">
        <f>'Leak List'!T3</f>
        <v>0</v>
      </c>
    </row>
    <row r="10" spans="2:17" ht="45" x14ac:dyDescent="0.25">
      <c r="B10" s="65" t="s">
        <v>19</v>
      </c>
      <c r="C10" s="56"/>
      <c r="D10" s="56"/>
      <c r="E10" s="56"/>
      <c r="F10" s="56"/>
      <c r="G10" s="56"/>
      <c r="I10" s="57" t="s">
        <v>209</v>
      </c>
      <c r="J10" s="147">
        <f>MIN('Leak List'!S3, J26*0.67)</f>
        <v>0</v>
      </c>
    </row>
    <row r="11" spans="2:17" x14ac:dyDescent="0.25">
      <c r="B11" s="65" t="s">
        <v>22</v>
      </c>
      <c r="C11" s="108">
        <v>1</v>
      </c>
      <c r="D11" s="108">
        <v>2</v>
      </c>
      <c r="E11" s="108">
        <v>3</v>
      </c>
      <c r="F11" s="108">
        <v>4</v>
      </c>
      <c r="G11" s="108">
        <v>5</v>
      </c>
    </row>
    <row r="12" spans="2:17" x14ac:dyDescent="0.25">
      <c r="B12" s="65" t="s">
        <v>126</v>
      </c>
      <c r="C12" s="108"/>
      <c r="D12" s="108"/>
      <c r="E12" s="108"/>
      <c r="F12" s="108"/>
      <c r="G12" s="108"/>
      <c r="I12" s="172" t="s">
        <v>24</v>
      </c>
      <c r="J12" s="173"/>
    </row>
    <row r="13" spans="2:17" x14ac:dyDescent="0.25">
      <c r="B13" s="172" t="s">
        <v>23</v>
      </c>
      <c r="C13" s="175"/>
      <c r="D13" s="175"/>
      <c r="E13" s="175"/>
      <c r="F13" s="175"/>
      <c r="G13" s="173"/>
      <c r="I13" s="65" t="s">
        <v>26</v>
      </c>
      <c r="J13" s="109"/>
    </row>
    <row r="14" spans="2:17" x14ac:dyDescent="0.25">
      <c r="B14" s="66" t="s">
        <v>25</v>
      </c>
      <c r="C14" s="111"/>
      <c r="D14" s="111"/>
      <c r="E14" s="111"/>
      <c r="F14" s="111"/>
      <c r="G14" s="111"/>
      <c r="I14" s="65" t="s">
        <v>29</v>
      </c>
      <c r="J14" s="108"/>
      <c r="K14" s="68" t="s">
        <v>27</v>
      </c>
    </row>
    <row r="15" spans="2:17" ht="30" x14ac:dyDescent="0.25">
      <c r="B15" s="66" t="s">
        <v>28</v>
      </c>
      <c r="C15" s="111"/>
      <c r="D15" s="111"/>
      <c r="E15" s="111"/>
      <c r="F15" s="111"/>
      <c r="G15" s="111"/>
      <c r="I15" s="127" t="s">
        <v>224</v>
      </c>
      <c r="J15" s="109"/>
      <c r="K15" s="127" t="s">
        <v>225</v>
      </c>
      <c r="L15" s="147" t="str">
        <f>IFERROR(J15/J26, "")</f>
        <v/>
      </c>
    </row>
    <row r="16" spans="2:17" x14ac:dyDescent="0.25">
      <c r="B16" s="65" t="s">
        <v>31</v>
      </c>
      <c r="C16" s="29" t="e">
        <f>'IL TRM calc'!C17</f>
        <v>#DIV/0!</v>
      </c>
      <c r="D16" s="29" t="e">
        <f>'IL TRM calc'!D17</f>
        <v>#DIV/0!</v>
      </c>
      <c r="E16" s="29" t="e">
        <f>'IL TRM calc'!E17</f>
        <v>#DIV/0!</v>
      </c>
      <c r="F16" s="29" t="e">
        <f>'IL TRM calc'!F17</f>
        <v>#DIV/0!</v>
      </c>
      <c r="G16" s="29" t="e">
        <f>'IL TRM calc'!G17</f>
        <v>#DIV/0!</v>
      </c>
      <c r="I16" s="65" t="s">
        <v>32</v>
      </c>
      <c r="J16" s="28" t="s">
        <v>127</v>
      </c>
    </row>
    <row r="17" spans="2:10" x14ac:dyDescent="0.25">
      <c r="B17" s="65" t="s">
        <v>33</v>
      </c>
      <c r="C17" s="28" t="e">
        <f>'IL TRM calc'!C18</f>
        <v>#DIV/0!</v>
      </c>
      <c r="D17" s="28" t="e">
        <f>'IL TRM calc'!D18</f>
        <v>#DIV/0!</v>
      </c>
      <c r="E17" s="28" t="e">
        <f>'IL TRM calc'!E18</f>
        <v>#DIV/0!</v>
      </c>
      <c r="F17" s="28" t="e">
        <f>'IL TRM calc'!F18</f>
        <v>#DIV/0!</v>
      </c>
      <c r="G17" s="28" t="e">
        <f>'IL TRM calc'!G18</f>
        <v>#DIV/0!</v>
      </c>
      <c r="J17" s="42"/>
    </row>
    <row r="18" spans="2:10" x14ac:dyDescent="0.25">
      <c r="I18" s="174" t="s">
        <v>34</v>
      </c>
      <c r="J18" s="174"/>
    </row>
    <row r="19" spans="2:10" x14ac:dyDescent="0.25">
      <c r="B19" s="172" t="s">
        <v>35</v>
      </c>
      <c r="C19" s="175"/>
      <c r="D19" s="175"/>
      <c r="E19" s="175"/>
      <c r="F19" s="175"/>
      <c r="G19" s="173"/>
      <c r="I19" s="65" t="s">
        <v>138</v>
      </c>
      <c r="J19" s="56"/>
    </row>
    <row r="20" spans="2:10" x14ac:dyDescent="0.25">
      <c r="B20" s="27" t="s">
        <v>36</v>
      </c>
      <c r="C20" s="112" t="e">
        <f>_xlfn.XLOOKUP(C11,Loading!$C$11:$G$11,Loading!$C$31:$G$31,"",0,1)</f>
        <v>#N/A</v>
      </c>
      <c r="D20" s="112" t="e">
        <f>_xlfn.XLOOKUP(D11,Loading!$C$11:$G$11,Loading!$C$31:$G$31,"",0,1)</f>
        <v>#N/A</v>
      </c>
      <c r="E20" s="112" t="e">
        <f>_xlfn.XLOOKUP(E11,Loading!$C$11:$G$11,Loading!$C$31:$G$31,"",0,1)</f>
        <v>#N/A</v>
      </c>
      <c r="F20" s="112" t="e">
        <f>_xlfn.XLOOKUP(F11,Loading!$C$11:$G$11,Loading!$C$31:$G$31,"",0,1)</f>
        <v>#N/A</v>
      </c>
      <c r="G20" s="112" t="e">
        <f>_xlfn.XLOOKUP(G11,Loading!$C$11:$G$11,Loading!$C$31:$G$31,"",0,1)</f>
        <v>#N/A</v>
      </c>
      <c r="I20" s="65" t="s">
        <v>37</v>
      </c>
      <c r="J20" s="113"/>
    </row>
    <row r="21" spans="2:10" x14ac:dyDescent="0.25">
      <c r="B21" s="27" t="s">
        <v>38</v>
      </c>
      <c r="C21" s="114" t="str">
        <f>IF(C10="","",C20/C9)</f>
        <v/>
      </c>
      <c r="D21" s="114" t="str">
        <f>IF(D10="","",D20/D9)</f>
        <v/>
      </c>
      <c r="E21" s="114" t="str">
        <f>IF(E10="","",E20/E9)</f>
        <v/>
      </c>
      <c r="F21" s="114" t="str">
        <f>IF(F10="","",F20/F9)</f>
        <v/>
      </c>
      <c r="G21" s="114" t="str">
        <f>IF(G10="","",G20/G9)</f>
        <v/>
      </c>
      <c r="I21" s="115" t="s">
        <v>39</v>
      </c>
      <c r="J21" s="116"/>
    </row>
    <row r="22" spans="2:10" x14ac:dyDescent="0.25">
      <c r="B22" s="27" t="s">
        <v>40</v>
      </c>
      <c r="C22" s="36" t="e">
        <f>'IL TRM calc'!C25</f>
        <v>#N/A</v>
      </c>
      <c r="D22" s="36" t="e">
        <f>'IL TRM calc'!D25</f>
        <v>#N/A</v>
      </c>
      <c r="E22" s="36" t="e">
        <f>'IL TRM calc'!E25</f>
        <v>#N/A</v>
      </c>
      <c r="F22" s="36" t="e">
        <f>'IL TRM calc'!F25</f>
        <v>#N/A</v>
      </c>
      <c r="G22" s="36" t="e">
        <f>'IL TRM calc'!G25</f>
        <v>#N/A</v>
      </c>
      <c r="I22" s="65" t="s">
        <v>41</v>
      </c>
      <c r="J22" s="117">
        <v>0.08</v>
      </c>
    </row>
    <row r="23" spans="2:10" x14ac:dyDescent="0.25">
      <c r="B23" s="27" t="s">
        <v>42</v>
      </c>
      <c r="C23" s="118" t="e">
        <f>'IL TRM calc'!C26</f>
        <v>#N/A</v>
      </c>
      <c r="D23" s="118" t="e">
        <f>'IL TRM calc'!D26</f>
        <v>#N/A</v>
      </c>
      <c r="E23" s="118" t="e">
        <f>'IL TRM calc'!E26</f>
        <v>#N/A</v>
      </c>
      <c r="F23" s="118" t="e">
        <f>'IL TRM calc'!F26</f>
        <v>#N/A</v>
      </c>
      <c r="G23" s="118" t="e">
        <f>'IL TRM calc'!G26</f>
        <v>#N/A</v>
      </c>
    </row>
    <row r="24" spans="2:10" x14ac:dyDescent="0.25">
      <c r="B24" s="42"/>
      <c r="C24" s="42"/>
      <c r="D24" s="42"/>
      <c r="E24" s="42"/>
      <c r="F24" s="42"/>
      <c r="G24" s="42"/>
      <c r="I24" s="172" t="s">
        <v>43</v>
      </c>
      <c r="J24" s="173"/>
    </row>
    <row r="25" spans="2:10" x14ac:dyDescent="0.25">
      <c r="B25" s="177" t="s">
        <v>44</v>
      </c>
      <c r="C25" s="178"/>
      <c r="D25" s="178"/>
      <c r="E25" s="178"/>
      <c r="F25" s="178"/>
      <c r="G25" s="179"/>
      <c r="I25" s="65" t="s">
        <v>208</v>
      </c>
      <c r="J25" s="28">
        <f>SUMIF(C12:G12, "No", C8:G8)</f>
        <v>0</v>
      </c>
    </row>
    <row r="26" spans="2:10" x14ac:dyDescent="0.25">
      <c r="B26" s="27" t="s">
        <v>36</v>
      </c>
      <c r="C26" s="112" t="e">
        <f>_xlfn.XLOOKUP(C11,Loading!$C$11:$G$11,Loading!$C$39:$G$39,"",0,1)</f>
        <v>#N/A</v>
      </c>
      <c r="D26" s="112" t="e">
        <f>_xlfn.XLOOKUP(D11,Loading!$C$11:$G$11,Loading!$C$39:$G$39,"",0,1)</f>
        <v>#N/A</v>
      </c>
      <c r="E26" s="112" t="e">
        <f>_xlfn.XLOOKUP(E11,Loading!$C$11:$G$11,Loading!$C$39:$G$39,"",0,1)</f>
        <v>#N/A</v>
      </c>
      <c r="F26" s="112" t="e">
        <f>_xlfn.XLOOKUP(F11,Loading!$C$11:$G$11,Loading!$C$39:$G$39,"",0,1)</f>
        <v>#N/A</v>
      </c>
      <c r="G26" s="112" t="e">
        <f>_xlfn.XLOOKUP(G11,Loading!$C$11:$G$11,Loading!$C$39:$G$39,"",0,1)</f>
        <v>#N/A</v>
      </c>
      <c r="I26" s="65" t="s">
        <v>45</v>
      </c>
      <c r="J26" s="28">
        <f>SUMIF(C12:G12, "No", C9:G9)</f>
        <v>0</v>
      </c>
    </row>
    <row r="27" spans="2:10" x14ac:dyDescent="0.25">
      <c r="B27" s="27" t="s">
        <v>38</v>
      </c>
      <c r="C27" s="114" t="str">
        <f>IF(C10="","",C26/C9)</f>
        <v/>
      </c>
      <c r="D27" s="114" t="str">
        <f>IF(D10="","",D26/D9)</f>
        <v/>
      </c>
      <c r="E27" s="114" t="str">
        <f>IF(E10="","",E26/E9)</f>
        <v/>
      </c>
      <c r="F27" s="114" t="str">
        <f>IF(F10="","",F26/F9)</f>
        <v/>
      </c>
      <c r="G27" s="114" t="str">
        <f>IF(G10="","",G26/G9)</f>
        <v/>
      </c>
      <c r="I27" s="65" t="s">
        <v>46</v>
      </c>
      <c r="J27" s="28">
        <f>COUNTIF(C5:G5,"&lt;&gt;"&amp;"")</f>
        <v>0</v>
      </c>
    </row>
    <row r="28" spans="2:10" x14ac:dyDescent="0.25">
      <c r="B28" s="27" t="s">
        <v>40</v>
      </c>
      <c r="C28" s="36" t="e">
        <f>'IL TRM calc'!C34</f>
        <v>#N/A</v>
      </c>
      <c r="D28" s="36" t="e">
        <f>'IL TRM calc'!D34</f>
        <v>#N/A</v>
      </c>
      <c r="E28" s="36" t="e">
        <f>'IL TRM calc'!E34</f>
        <v>#N/A</v>
      </c>
      <c r="F28" s="36" t="e">
        <f>'IL TRM calc'!F34</f>
        <v>#N/A</v>
      </c>
      <c r="G28" s="36" t="e">
        <f>'IL TRM calc'!G34</f>
        <v>#N/A</v>
      </c>
      <c r="I28" s="65" t="s">
        <v>47</v>
      </c>
      <c r="J28" s="28">
        <f>COUNTIF(C29:G29,"&gt;"&amp;0)</f>
        <v>0</v>
      </c>
    </row>
    <row r="29" spans="2:10" x14ac:dyDescent="0.25">
      <c r="B29" s="27" t="s">
        <v>42</v>
      </c>
      <c r="C29" s="118" t="e">
        <f>'IL TRM calc'!C35</f>
        <v>#N/A</v>
      </c>
      <c r="D29" s="118" t="e">
        <f>'IL TRM calc'!D35</f>
        <v>#N/A</v>
      </c>
      <c r="E29" s="118" t="e">
        <f>'IL TRM calc'!E35</f>
        <v>#N/A</v>
      </c>
      <c r="F29" s="118" t="e">
        <f>'IL TRM calc'!F35</f>
        <v>#N/A</v>
      </c>
      <c r="G29" s="118" t="e">
        <f>'IL TRM calc'!G35</f>
        <v>#N/A</v>
      </c>
      <c r="H29" s="119"/>
    </row>
    <row r="31" spans="2:10" x14ac:dyDescent="0.25">
      <c r="B31" s="107" t="s">
        <v>48</v>
      </c>
      <c r="C31" s="120" t="s">
        <v>49</v>
      </c>
      <c r="D31" s="121" t="s">
        <v>50</v>
      </c>
    </row>
    <row r="32" spans="2:10" x14ac:dyDescent="0.25">
      <c r="B32" s="65" t="s">
        <v>51</v>
      </c>
      <c r="C32" s="148" cm="1">
        <f t="array" ref="C32">SUM(IFERROR(C22:G22,0))</f>
        <v>0</v>
      </c>
      <c r="D32" s="148" cm="1">
        <f t="array" ref="D32">SUM(IFERROR(C28:G28,0))</f>
        <v>0</v>
      </c>
    </row>
    <row r="33" spans="2:10" x14ac:dyDescent="0.25">
      <c r="B33" s="65" t="s">
        <v>52</v>
      </c>
      <c r="C33" s="122" cm="1">
        <f t="array" ref="C33">SUM(IFERROR(C23:G23,0))</f>
        <v>0</v>
      </c>
      <c r="D33" s="122" cm="1">
        <f t="array" ref="D33">SUM(IFERROR(C29:G29,0))</f>
        <v>0</v>
      </c>
    </row>
    <row r="34" spans="2:10" x14ac:dyDescent="0.25">
      <c r="B34" s="65" t="s">
        <v>53</v>
      </c>
      <c r="C34" s="123">
        <f>C33*$J$22</f>
        <v>0</v>
      </c>
      <c r="D34" s="123">
        <f>D33*$J$22</f>
        <v>0</v>
      </c>
    </row>
    <row r="35" spans="2:10" x14ac:dyDescent="0.25">
      <c r="B35" s="65" t="s">
        <v>54</v>
      </c>
      <c r="C35" s="124">
        <f>J20</f>
        <v>0</v>
      </c>
      <c r="D35" s="124">
        <f>J21</f>
        <v>0</v>
      </c>
    </row>
    <row r="36" spans="2:10" x14ac:dyDescent="0.25">
      <c r="B36" s="65" t="s">
        <v>55</v>
      </c>
      <c r="C36" s="125" t="e">
        <f>C35/C34</f>
        <v>#DIV/0!</v>
      </c>
      <c r="D36" s="125" t="e">
        <f>D35/D34</f>
        <v>#DIV/0!</v>
      </c>
    </row>
    <row r="38" spans="2:10" ht="15" customHeight="1" x14ac:dyDescent="0.25">
      <c r="B38" s="107" t="s">
        <v>56</v>
      </c>
      <c r="C38" s="126" t="s">
        <v>49</v>
      </c>
      <c r="D38" s="121" t="s">
        <v>50</v>
      </c>
      <c r="E38" s="172" t="s">
        <v>57</v>
      </c>
      <c r="F38" s="175"/>
      <c r="G38" s="175"/>
      <c r="H38" s="175"/>
      <c r="I38" s="175"/>
      <c r="J38" s="173"/>
    </row>
    <row r="39" spans="2:10" x14ac:dyDescent="0.25">
      <c r="B39" s="3" t="s">
        <v>58</v>
      </c>
      <c r="C39" s="6">
        <f>J5</f>
        <v>0</v>
      </c>
      <c r="D39" s="15">
        <f>J9</f>
        <v>0</v>
      </c>
      <c r="E39" s="186"/>
      <c r="F39" s="187"/>
      <c r="G39" s="187"/>
      <c r="H39" s="187"/>
      <c r="I39" s="187"/>
      <c r="J39" s="188"/>
    </row>
    <row r="40" spans="2:10" x14ac:dyDescent="0.25">
      <c r="B40" s="4" t="s">
        <v>59</v>
      </c>
      <c r="C40" s="55">
        <f>J6</f>
        <v>0</v>
      </c>
      <c r="D40" s="170">
        <f>J10</f>
        <v>0</v>
      </c>
      <c r="E40" s="180"/>
      <c r="F40" s="181"/>
      <c r="G40" s="181"/>
      <c r="H40" s="181"/>
      <c r="I40" s="181"/>
      <c r="J40" s="182"/>
    </row>
    <row r="41" spans="2:10" x14ac:dyDescent="0.25">
      <c r="B41" s="4" t="s">
        <v>60</v>
      </c>
      <c r="C41" s="7"/>
      <c r="D41" s="16" t="e">
        <f>D40/C40</f>
        <v>#DIV/0!</v>
      </c>
      <c r="E41" s="180" t="s">
        <v>61</v>
      </c>
      <c r="F41" s="181"/>
      <c r="G41" s="181"/>
      <c r="H41" s="181"/>
      <c r="I41" s="181"/>
      <c r="J41" s="182"/>
    </row>
    <row r="42" spans="2:10" ht="15" customHeight="1" x14ac:dyDescent="0.25">
      <c r="B42" s="4" t="s">
        <v>62</v>
      </c>
      <c r="C42" s="8" t="e">
        <f>C40/$J$26</f>
        <v>#DIV/0!</v>
      </c>
      <c r="D42" s="17" t="e">
        <f>D40/$J$26</f>
        <v>#DIV/0!</v>
      </c>
      <c r="E42" s="180" t="s">
        <v>63</v>
      </c>
      <c r="F42" s="181"/>
      <c r="G42" s="181"/>
      <c r="H42" s="181"/>
      <c r="I42" s="181"/>
      <c r="J42" s="182"/>
    </row>
    <row r="43" spans="2:10" ht="15" customHeight="1" x14ac:dyDescent="0.25">
      <c r="B43" s="5" t="s">
        <v>64</v>
      </c>
      <c r="C43" s="9" t="e">
        <f>C40/C39</f>
        <v>#DIV/0!</v>
      </c>
      <c r="D43" s="18" t="e">
        <f>D40/D39</f>
        <v>#DIV/0!</v>
      </c>
      <c r="E43" s="183" t="s">
        <v>65</v>
      </c>
      <c r="F43" s="184"/>
      <c r="G43" s="184"/>
      <c r="H43" s="184"/>
      <c r="I43" s="184"/>
      <c r="J43" s="185"/>
    </row>
    <row r="44" spans="2:10" ht="15" hidden="1" customHeight="1" x14ac:dyDescent="0.25">
      <c r="B44" s="3" t="s">
        <v>54</v>
      </c>
      <c r="C44" s="10">
        <f>J20</f>
        <v>0</v>
      </c>
      <c r="D44" s="19">
        <f>J21</f>
        <v>0</v>
      </c>
      <c r="E44" s="186"/>
      <c r="F44" s="187"/>
      <c r="G44" s="187"/>
      <c r="H44" s="187"/>
      <c r="I44" s="187"/>
      <c r="J44" s="188"/>
    </row>
    <row r="45" spans="2:10" ht="15" hidden="1" customHeight="1" x14ac:dyDescent="0.25">
      <c r="B45" s="4" t="s">
        <v>129</v>
      </c>
      <c r="C45" s="11">
        <f>8*SUM(C8:G8)</f>
        <v>0</v>
      </c>
      <c r="D45" s="20">
        <f>C45</f>
        <v>0</v>
      </c>
      <c r="E45" s="180" t="s">
        <v>128</v>
      </c>
      <c r="F45" s="181"/>
      <c r="G45" s="181"/>
      <c r="H45" s="181"/>
      <c r="I45" s="181"/>
      <c r="J45" s="182"/>
    </row>
    <row r="46" spans="2:10" ht="15" hidden="1" customHeight="1" x14ac:dyDescent="0.25">
      <c r="B46" s="5" t="s">
        <v>67</v>
      </c>
      <c r="C46" s="12" t="e">
        <f>IF(C45="N/A","N/A",C44/C45)</f>
        <v>#DIV/0!</v>
      </c>
      <c r="D46" s="21" t="e">
        <f>IF(D45="N/A","N/A",D44/D45)</f>
        <v>#DIV/0!</v>
      </c>
      <c r="E46" s="183" t="s">
        <v>68</v>
      </c>
      <c r="F46" s="184"/>
      <c r="G46" s="184"/>
      <c r="H46" s="184"/>
      <c r="I46" s="184"/>
      <c r="J46" s="185"/>
    </row>
    <row r="47" spans="2:10" ht="15" hidden="1" customHeight="1" x14ac:dyDescent="0.25">
      <c r="B47" s="3" t="s">
        <v>69</v>
      </c>
      <c r="C47" s="13" t="e">
        <f>J20/C39</f>
        <v>#DIV/0!</v>
      </c>
      <c r="D47" s="149" t="e">
        <f>J21/D39</f>
        <v>#DIV/0!</v>
      </c>
      <c r="E47" s="186" t="s">
        <v>70</v>
      </c>
      <c r="F47" s="187"/>
      <c r="G47" s="187"/>
      <c r="H47" s="187"/>
      <c r="I47" s="187"/>
      <c r="J47" s="188"/>
    </row>
    <row r="48" spans="2:10" hidden="1" x14ac:dyDescent="0.25">
      <c r="B48" s="4" t="s">
        <v>71</v>
      </c>
      <c r="C48" s="14" t="e">
        <f>J20/C40</f>
        <v>#DIV/0!</v>
      </c>
      <c r="D48" s="22" t="e">
        <f>J20/D40</f>
        <v>#DIV/0!</v>
      </c>
      <c r="E48" s="180" t="s">
        <v>72</v>
      </c>
      <c r="F48" s="181"/>
      <c r="G48" s="181"/>
      <c r="H48" s="181"/>
      <c r="I48" s="181"/>
      <c r="J48" s="182"/>
    </row>
    <row r="49" spans="2:10" hidden="1" x14ac:dyDescent="0.25">
      <c r="B49" s="4" t="s">
        <v>73</v>
      </c>
      <c r="C49" s="14" t="e">
        <f>J20/J25</f>
        <v>#DIV/0!</v>
      </c>
      <c r="D49" s="22" t="e">
        <f>J21/J25</f>
        <v>#DIV/0!</v>
      </c>
      <c r="E49" s="180" t="s">
        <v>74</v>
      </c>
      <c r="F49" s="181"/>
      <c r="G49" s="181"/>
      <c r="H49" s="181"/>
      <c r="I49" s="181"/>
      <c r="J49" s="182"/>
    </row>
    <row r="50" spans="2:10" hidden="1" x14ac:dyDescent="0.25">
      <c r="B50" s="5" t="s">
        <v>75</v>
      </c>
      <c r="C50" s="150" t="e">
        <f>C35/C33</f>
        <v>#DIV/0!</v>
      </c>
      <c r="D50" s="23" t="e">
        <f>D35/D33</f>
        <v>#DIV/0!</v>
      </c>
      <c r="E50" s="183" t="s">
        <v>76</v>
      </c>
      <c r="F50" s="184"/>
      <c r="G50" s="184"/>
      <c r="H50" s="184"/>
      <c r="I50" s="184"/>
      <c r="J50" s="185"/>
    </row>
  </sheetData>
  <mergeCells count="23">
    <mergeCell ref="E49:J49"/>
    <mergeCell ref="E50:J50"/>
    <mergeCell ref="I24:J24"/>
    <mergeCell ref="E45:J45"/>
    <mergeCell ref="E46:J46"/>
    <mergeCell ref="E47:J47"/>
    <mergeCell ref="E43:J43"/>
    <mergeCell ref="E44:J44"/>
    <mergeCell ref="E38:J38"/>
    <mergeCell ref="E41:J41"/>
    <mergeCell ref="E39:J39"/>
    <mergeCell ref="E40:J40"/>
    <mergeCell ref="E42:J42"/>
    <mergeCell ref="B19:G19"/>
    <mergeCell ref="B13:G13"/>
    <mergeCell ref="I8:J8"/>
    <mergeCell ref="B25:G25"/>
    <mergeCell ref="E48:J48"/>
    <mergeCell ref="I4:J4"/>
    <mergeCell ref="I12:J12"/>
    <mergeCell ref="I18:J18"/>
    <mergeCell ref="B2:J2"/>
    <mergeCell ref="L4:M4"/>
  </mergeCells>
  <phoneticPr fontId="21" type="noConversion"/>
  <conditionalFormatting sqref="C42:D42">
    <cfRule type="cellIs" dxfId="42" priority="27" operator="greaterThan">
      <formula>0.8</formula>
    </cfRule>
    <cfRule type="cellIs" dxfId="41" priority="28" operator="between">
      <formula>0.3</formula>
      <formula>0.8</formula>
    </cfRule>
    <cfRule type="cellIs" dxfId="40" priority="29" operator="lessThan">
      <formula>0.3</formula>
    </cfRule>
  </conditionalFormatting>
  <conditionalFormatting sqref="C43:D43">
    <cfRule type="cellIs" dxfId="39" priority="24" operator="greaterThan">
      <formula>5</formula>
    </cfRule>
    <cfRule type="cellIs" dxfId="38" priority="25" operator="between">
      <formula>3</formula>
      <formula>5</formula>
    </cfRule>
    <cfRule type="cellIs" dxfId="37" priority="26" operator="lessThan">
      <formula>3</formula>
    </cfRule>
  </conditionalFormatting>
  <conditionalFormatting sqref="C46:D46">
    <cfRule type="cellIs" dxfId="36" priority="21" operator="greaterThan">
      <formula>2</formula>
    </cfRule>
    <cfRule type="cellIs" dxfId="35" priority="22" operator="between">
      <formula>1</formula>
      <formula>2</formula>
    </cfRule>
    <cfRule type="cellIs" dxfId="34" priority="23" operator="lessThan">
      <formula>1</formula>
    </cfRule>
  </conditionalFormatting>
  <conditionalFormatting sqref="C47:D47">
    <cfRule type="cellIs" dxfId="33" priority="18" operator="greaterThan">
      <formula>600</formula>
    </cfRule>
    <cfRule type="cellIs" dxfId="32" priority="19" operator="between">
      <formula>400</formula>
      <formula>600</formula>
    </cfRule>
    <cfRule type="cellIs" dxfId="31" priority="20" operator="lessThan">
      <formula>400</formula>
    </cfRule>
  </conditionalFormatting>
  <conditionalFormatting sqref="C48:D48">
    <cfRule type="cellIs" dxfId="30" priority="15" operator="greaterThan">
      <formula>150</formula>
    </cfRule>
    <cfRule type="cellIs" dxfId="29" priority="16" operator="between">
      <formula>60</formula>
      <formula>150</formula>
    </cfRule>
    <cfRule type="cellIs" dxfId="28" priority="17" operator="lessThan">
      <formula>60</formula>
    </cfRule>
  </conditionalFormatting>
  <conditionalFormatting sqref="C49:D49">
    <cfRule type="cellIs" dxfId="27" priority="12" operator="greaterThan">
      <formula>20</formula>
    </cfRule>
    <cfRule type="cellIs" dxfId="26" priority="13" operator="between">
      <formula>11</formula>
      <formula>20</formula>
    </cfRule>
    <cfRule type="cellIs" dxfId="25" priority="14" operator="lessThan">
      <formula>11</formula>
    </cfRule>
  </conditionalFormatting>
  <conditionalFormatting sqref="C50:D50">
    <cfRule type="cellIs" dxfId="24" priority="9" operator="greaterThan">
      <formula>0.17</formula>
    </cfRule>
    <cfRule type="cellIs" dxfId="23" priority="10" operator="between">
      <formula>0.05</formula>
      <formula>0.17</formula>
    </cfRule>
    <cfRule type="cellIs" dxfId="22" priority="11" operator="lessThan">
      <formula>0.05</formula>
    </cfRule>
  </conditionalFormatting>
  <conditionalFormatting sqref="C16:G16">
    <cfRule type="containsText" dxfId="21" priority="1" operator="containsText" text="Type Error">
      <formula>NOT(ISERROR(SEARCH("Type Error",C16)))</formula>
    </cfRule>
  </conditionalFormatting>
  <conditionalFormatting sqref="C21:G21">
    <cfRule type="containsBlanks" dxfId="20" priority="33" stopIfTrue="1">
      <formula>LEN(TRIM(C21))=0</formula>
    </cfRule>
  </conditionalFormatting>
  <conditionalFormatting sqref="C27:G27 C21:G21">
    <cfRule type="cellIs" dxfId="19" priority="35" operator="greaterThan">
      <formula>100</formula>
    </cfRule>
  </conditionalFormatting>
  <conditionalFormatting sqref="C27:G27">
    <cfRule type="containsBlanks" dxfId="18" priority="34" stopIfTrue="1">
      <formula>LEN(TRIM(C27))=0</formula>
    </cfRule>
  </conditionalFormatting>
  <conditionalFormatting sqref="D41">
    <cfRule type="cellIs" dxfId="17" priority="30" operator="greaterThan">
      <formula>0.8</formula>
    </cfRule>
    <cfRule type="cellIs" dxfId="16" priority="31" operator="between">
      <formula>0.5</formula>
      <formula>0.8</formula>
    </cfRule>
    <cfRule type="cellIs" dxfId="15" priority="32" operator="lessThan">
      <formula>0.5</formula>
    </cfRule>
  </conditionalFormatting>
  <conditionalFormatting sqref="K16:M16">
    <cfRule type="containsText" dxfId="14" priority="5" operator="containsText" text="CONFIRM CALC METHOD">
      <formula>NOT(ISERROR(SEARCH("CONFIRM CALC METHOD",K16)))</formula>
    </cfRule>
  </conditionalFormatting>
  <conditionalFormatting sqref="L17:P17">
    <cfRule type="cellIs" dxfId="13" priority="4" operator="equal">
      <formula>"Reason for differing calc method:"</formula>
    </cfRule>
  </conditionalFormatting>
  <conditionalFormatting sqref="L18:P22">
    <cfRule type="expression" dxfId="12" priority="2">
      <formula>$L$17="Reason for differing calc method:"</formula>
    </cfRule>
  </conditionalFormatting>
  <dataValidations count="1">
    <dataValidation type="list" allowBlank="1" showInputMessage="1" showErrorMessage="1" sqref="C12:G12" xr:uid="{3B4698F3-8853-450D-B761-E6921F1280BE}">
      <formula1>"No, Yes"</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E1C6B5C8-E887-48B8-BC99-1311E337B88F}">
          <x14:formula1>
            <xm:f>Lookups!$B$4:$B$9</xm:f>
          </x14:formula1>
          <xm:sqref>D7:G7</xm:sqref>
        </x14:dataValidation>
        <x14:dataValidation type="list" allowBlank="1" showInputMessage="1" showErrorMessage="1" xr:uid="{28E3D43C-83BA-4B67-80F6-44A2BA485C82}">
          <x14:formula1>
            <xm:f>Lookups!$F$4:$F$7</xm:f>
          </x14:formula1>
          <xm:sqref>J14</xm:sqref>
        </x14:dataValidation>
        <x14:dataValidation type="list" allowBlank="1" showInputMessage="1" showErrorMessage="1" xr:uid="{69E1623C-1581-4FC6-B9CF-207F52DDC3E5}">
          <x14:formula1>
            <xm:f>Lookups!$H$4:$H$7</xm:f>
          </x14:formula1>
          <xm:sqref>J16:J17</xm:sqref>
        </x14:dataValidation>
        <x14:dataValidation type="list" allowBlank="1" showInputMessage="1" showErrorMessage="1" xr:uid="{8F9F48E4-AC6F-4C92-970E-334B10CF3262}">
          <x14:formula1>
            <xm:f>Lookups!$D$4:$D$17</xm:f>
          </x14:formula1>
          <xm:sqref>E10:G10</xm:sqref>
        </x14:dataValidation>
        <x14:dataValidation type="list" allowBlank="1" showInputMessage="1" showErrorMessage="1" xr:uid="{18A3DF29-2A10-4F40-AF59-5CCD7F9AD00B}">
          <x14:formula1>
            <xm:f>Lookups!$D$4:$D$15</xm:f>
          </x14:formula1>
          <xm:sqref>D10</xm:sqref>
        </x14:dataValidation>
        <x14:dataValidation type="list" allowBlank="1" showInputMessage="1" showErrorMessage="1" xr:uid="{18B70148-DB93-4A82-A65E-40DB1927DC9E}">
          <x14:formula1>
            <xm:f>'IL TRM calc'!$M$4:$M$8</xm:f>
          </x14:formula1>
          <xm:sqref>J19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7EDA3-ABD6-459A-86FC-2F5516F572DF}">
  <sheetPr>
    <tabColor theme="7" tint="0.79998168889431442"/>
  </sheetPr>
  <dimension ref="A1:T304"/>
  <sheetViews>
    <sheetView showGridLines="0" zoomScale="110" zoomScaleNormal="110" workbookViewId="0">
      <pane ySplit="3" topLeftCell="A4" activePane="bottomLeft" state="frozen"/>
      <selection pane="bottomLeft" activeCell="J6" sqref="J6"/>
    </sheetView>
  </sheetViews>
  <sheetFormatPr defaultColWidth="9.140625" defaultRowHeight="14.25" zeroHeight="1" x14ac:dyDescent="0.25"/>
  <cols>
    <col min="1" max="1" width="9.140625" style="163" customWidth="1"/>
    <col min="2" max="2" width="17.85546875" style="163" customWidth="1"/>
    <col min="3" max="3" width="19.85546875" style="163" bestFit="1" customWidth="1"/>
    <col min="4" max="4" width="24.42578125" style="163" bestFit="1" customWidth="1"/>
    <col min="5" max="5" width="11.28515625" style="163" customWidth="1"/>
    <col min="6" max="6" width="10.28515625" style="163" customWidth="1"/>
    <col min="7" max="7" width="14.140625" style="163" customWidth="1"/>
    <col min="8" max="8" width="11" style="163" customWidth="1"/>
    <col min="9" max="9" width="12.85546875" style="163" bestFit="1" customWidth="1"/>
    <col min="10" max="15" width="11" style="163" customWidth="1"/>
    <col min="16" max="16" width="9.140625" style="163" customWidth="1"/>
    <col min="17" max="17" width="15.85546875" style="163" bestFit="1" customWidth="1"/>
    <col min="18" max="19" width="9.140625" style="163" customWidth="1"/>
    <col min="20" max="20" width="6.7109375" style="163" bestFit="1" customWidth="1"/>
    <col min="21" max="26" width="9.140625" style="163" customWidth="1"/>
    <col min="27" max="16384" width="9.140625" style="163"/>
  </cols>
  <sheetData>
    <row r="1" spans="1:20" ht="28.5" x14ac:dyDescent="0.25">
      <c r="R1" s="54" t="s">
        <v>223</v>
      </c>
      <c r="S1" s="54" t="s">
        <v>221</v>
      </c>
      <c r="T1" s="54" t="s">
        <v>150</v>
      </c>
    </row>
    <row r="2" spans="1:20" ht="19.5" customHeight="1" x14ac:dyDescent="0.25">
      <c r="A2" s="164"/>
      <c r="B2" s="152" t="s">
        <v>139</v>
      </c>
      <c r="C2" s="152"/>
      <c r="D2" s="152"/>
      <c r="E2" s="152"/>
      <c r="F2" s="152"/>
      <c r="G2" s="152"/>
      <c r="H2" s="153">
        <f>SUM(H4:H303)</f>
        <v>0</v>
      </c>
      <c r="I2" s="153">
        <f>SUM(I4:I303)</f>
        <v>0</v>
      </c>
      <c r="J2" s="154" t="s">
        <v>140</v>
      </c>
      <c r="K2" s="155"/>
      <c r="L2" s="189" t="s">
        <v>220</v>
      </c>
      <c r="M2" s="189"/>
      <c r="N2" s="189" t="s">
        <v>222</v>
      </c>
      <c r="O2" s="189"/>
      <c r="P2" s="165"/>
      <c r="Q2" s="166" t="s">
        <v>151</v>
      </c>
      <c r="R2" s="52">
        <f>SUM(L4:L303)</f>
        <v>0</v>
      </c>
      <c r="S2" s="52">
        <f>SUM(N4:N303)</f>
        <v>0</v>
      </c>
      <c r="T2" s="53">
        <f>COUNTIF(H4:H303, "&gt;0")</f>
        <v>0</v>
      </c>
    </row>
    <row r="3" spans="1:20" ht="45" x14ac:dyDescent="0.25">
      <c r="A3" s="157" t="s">
        <v>141</v>
      </c>
      <c r="B3" s="157" t="s">
        <v>142</v>
      </c>
      <c r="C3" s="157" t="s">
        <v>143</v>
      </c>
      <c r="D3" s="157" t="s">
        <v>144</v>
      </c>
      <c r="E3" s="157" t="s">
        <v>145</v>
      </c>
      <c r="F3" s="158" t="s">
        <v>146</v>
      </c>
      <c r="G3" s="157" t="s">
        <v>147</v>
      </c>
      <c r="H3" s="157" t="s">
        <v>148</v>
      </c>
      <c r="I3" s="157" t="s">
        <v>219</v>
      </c>
      <c r="J3" s="159" t="s">
        <v>149</v>
      </c>
      <c r="K3" s="155" t="s">
        <v>155</v>
      </c>
      <c r="L3" s="156" t="s">
        <v>153</v>
      </c>
      <c r="M3" s="156" t="s">
        <v>154</v>
      </c>
      <c r="N3" s="156" t="s">
        <v>153</v>
      </c>
      <c r="O3" s="156" t="s">
        <v>154</v>
      </c>
      <c r="P3" s="165"/>
      <c r="Q3" s="166" t="s">
        <v>152</v>
      </c>
      <c r="R3" s="52">
        <f>SUMIF($J$4:$J$303, "Y", M4:M303)</f>
        <v>0</v>
      </c>
      <c r="S3" s="169">
        <f>SUMIF($J$4:$J$303, "Y", O4:O303)</f>
        <v>0</v>
      </c>
      <c r="T3" s="53">
        <f>COUNTIF(J4:J303, "Y")</f>
        <v>0</v>
      </c>
    </row>
    <row r="4" spans="1:20" ht="14.25" customHeight="1" x14ac:dyDescent="0.25">
      <c r="A4" s="160">
        <v>1</v>
      </c>
      <c r="B4" s="45"/>
      <c r="C4" s="45"/>
      <c r="D4" s="171"/>
      <c r="E4" s="46"/>
      <c r="F4" s="46"/>
      <c r="G4" s="264"/>
      <c r="H4" s="51"/>
      <c r="I4" s="161" t="str">
        <f>IFERROR(INDEX('IL TRM v14 Table'!$E$18:$I$20, 1, MATCH(E4, 'IL TRM v14 Table'!$E$6:$I$6, 0))*F4^2+INDEX('IL TRM v14 Table'!$E$18:$I$20, 2, MATCH(E4, 'IL TRM v14 Table'!$E$6:$I$6, 0))*F4+INDEX('IL TRM v14 Table'!$E$18:$I$20, 3, MATCH(E4, 'IL TRM v14 Table'!$E$6:$I$6, 0)), "")</f>
        <v/>
      </c>
      <c r="J4" s="162"/>
      <c r="K4" s="162"/>
      <c r="L4" s="161">
        <f>IF(K4="Y", H4*0.5, H4)</f>
        <v>0</v>
      </c>
      <c r="M4" s="161">
        <f t="shared" ref="M4:M67" si="0">IF(J4="Y", L4, 0)</f>
        <v>0</v>
      </c>
      <c r="N4" s="161" t="str">
        <f>IF(K4="Y", I4*0.5, I4)</f>
        <v/>
      </c>
      <c r="O4" s="161">
        <f>IF(J4="Y", N4, 0)</f>
        <v>0</v>
      </c>
      <c r="P4" s="167"/>
    </row>
    <row r="5" spans="1:20" x14ac:dyDescent="0.25">
      <c r="A5" s="160">
        <v>2</v>
      </c>
      <c r="B5" s="45"/>
      <c r="C5" s="45"/>
      <c r="D5" s="171"/>
      <c r="E5" s="46"/>
      <c r="F5" s="46"/>
      <c r="G5" s="264"/>
      <c r="H5" s="51"/>
      <c r="I5" s="161" t="str">
        <f>IFERROR(INDEX('IL TRM v14 Table'!$E$18:$I$20, 1, MATCH(E5, 'IL TRM v14 Table'!$E$6:$I$6, 0))*F5^2+INDEX('IL TRM v14 Table'!$E$18:$I$20, 2, MATCH(E5, 'IL TRM v14 Table'!$E$6:$I$6, 0))*F5+INDEX('IL TRM v14 Table'!$E$18:$I$20, 3, MATCH(E5, 'IL TRM v14 Table'!$E$6:$I$6, 0)), "")</f>
        <v/>
      </c>
      <c r="J5" s="162"/>
      <c r="K5" s="162"/>
      <c r="L5" s="161">
        <f t="shared" ref="L5:L68" si="1">IF(K5="Y", H5*0.5, H5)</f>
        <v>0</v>
      </c>
      <c r="M5" s="161">
        <f t="shared" si="0"/>
        <v>0</v>
      </c>
      <c r="N5" s="161" t="str">
        <f t="shared" ref="N5:N68" si="2">IF(K5="Y", I5*0.5, I5)</f>
        <v/>
      </c>
      <c r="O5" s="161">
        <f t="shared" ref="O5:O68" si="3">IF(J5="Y", N5, 0)</f>
        <v>0</v>
      </c>
      <c r="P5" s="167"/>
    </row>
    <row r="6" spans="1:20" x14ac:dyDescent="0.25">
      <c r="A6" s="160">
        <v>3</v>
      </c>
      <c r="B6" s="45"/>
      <c r="C6" s="45"/>
      <c r="D6" s="171"/>
      <c r="E6" s="46"/>
      <c r="F6" s="46"/>
      <c r="G6" s="264"/>
      <c r="H6" s="51"/>
      <c r="I6" s="161" t="str">
        <f>IFERROR(INDEX('IL TRM v14 Table'!$E$18:$I$20, 1, MATCH(E6, 'IL TRM v14 Table'!$E$6:$I$6, 0))*F6^2+INDEX('IL TRM v14 Table'!$E$18:$I$20, 2, MATCH(E6, 'IL TRM v14 Table'!$E$6:$I$6, 0))*F6+INDEX('IL TRM v14 Table'!$E$18:$I$20, 3, MATCH(E6, 'IL TRM v14 Table'!$E$6:$I$6, 0)), "")</f>
        <v/>
      </c>
      <c r="J6" s="162"/>
      <c r="K6" s="162"/>
      <c r="L6" s="161">
        <f t="shared" si="1"/>
        <v>0</v>
      </c>
      <c r="M6" s="161">
        <f t="shared" si="0"/>
        <v>0</v>
      </c>
      <c r="N6" s="161" t="str">
        <f t="shared" si="2"/>
        <v/>
      </c>
      <c r="O6" s="161">
        <f t="shared" si="3"/>
        <v>0</v>
      </c>
      <c r="P6" s="167"/>
    </row>
    <row r="7" spans="1:20" x14ac:dyDescent="0.25">
      <c r="A7" s="160">
        <v>4</v>
      </c>
      <c r="B7" s="45"/>
      <c r="C7" s="45"/>
      <c r="D7" s="171"/>
      <c r="E7" s="46"/>
      <c r="F7" s="46"/>
      <c r="G7" s="264"/>
      <c r="H7" s="51"/>
      <c r="I7" s="161" t="str">
        <f>IFERROR(INDEX('IL TRM v14 Table'!$E$18:$I$20, 1, MATCH(E7, 'IL TRM v14 Table'!$E$6:$I$6, 0))*F7^2+INDEX('IL TRM v14 Table'!$E$18:$I$20, 2, MATCH(E7, 'IL TRM v14 Table'!$E$6:$I$6, 0))*F7+INDEX('IL TRM v14 Table'!$E$18:$I$20, 3, MATCH(E7, 'IL TRM v14 Table'!$E$6:$I$6, 0)), "")</f>
        <v/>
      </c>
      <c r="J7" s="162"/>
      <c r="K7" s="162"/>
      <c r="L7" s="161">
        <f t="shared" si="1"/>
        <v>0</v>
      </c>
      <c r="M7" s="161">
        <f t="shared" si="0"/>
        <v>0</v>
      </c>
      <c r="N7" s="161" t="str">
        <f t="shared" si="2"/>
        <v/>
      </c>
      <c r="O7" s="161">
        <f t="shared" si="3"/>
        <v>0</v>
      </c>
      <c r="P7" s="167"/>
    </row>
    <row r="8" spans="1:20" x14ac:dyDescent="0.25">
      <c r="A8" s="160">
        <v>5</v>
      </c>
      <c r="B8" s="45"/>
      <c r="C8" s="45"/>
      <c r="D8" s="171"/>
      <c r="E8" s="46"/>
      <c r="F8" s="46"/>
      <c r="G8" s="264"/>
      <c r="H8" s="51"/>
      <c r="I8" s="161" t="str">
        <f>IFERROR(INDEX('IL TRM v14 Table'!$E$18:$I$20, 1, MATCH(E8, 'IL TRM v14 Table'!$E$6:$I$6, 0))*F8^2+INDEX('IL TRM v14 Table'!$E$18:$I$20, 2, MATCH(E8, 'IL TRM v14 Table'!$E$6:$I$6, 0))*F8+INDEX('IL TRM v14 Table'!$E$18:$I$20, 3, MATCH(E8, 'IL TRM v14 Table'!$E$6:$I$6, 0)), "")</f>
        <v/>
      </c>
      <c r="J8" s="162"/>
      <c r="K8" s="162"/>
      <c r="L8" s="161">
        <f t="shared" si="1"/>
        <v>0</v>
      </c>
      <c r="M8" s="161">
        <f t="shared" si="0"/>
        <v>0</v>
      </c>
      <c r="N8" s="161" t="str">
        <f t="shared" si="2"/>
        <v/>
      </c>
      <c r="O8" s="161">
        <f t="shared" si="3"/>
        <v>0</v>
      </c>
      <c r="P8" s="167"/>
    </row>
    <row r="9" spans="1:20" x14ac:dyDescent="0.25">
      <c r="A9" s="160">
        <v>6</v>
      </c>
      <c r="B9" s="45"/>
      <c r="C9" s="45"/>
      <c r="D9" s="171"/>
      <c r="E9" s="46"/>
      <c r="F9" s="46"/>
      <c r="G9" s="264"/>
      <c r="H9" s="51"/>
      <c r="I9" s="161" t="str">
        <f>IFERROR(INDEX('IL TRM v14 Table'!$E$18:$I$20, 1, MATCH(E9, 'IL TRM v14 Table'!$E$6:$I$6, 0))*F9^2+INDEX('IL TRM v14 Table'!$E$18:$I$20, 2, MATCH(E9, 'IL TRM v14 Table'!$E$6:$I$6, 0))*F9+INDEX('IL TRM v14 Table'!$E$18:$I$20, 3, MATCH(E9, 'IL TRM v14 Table'!$E$6:$I$6, 0)), "")</f>
        <v/>
      </c>
      <c r="J9" s="162"/>
      <c r="K9" s="162"/>
      <c r="L9" s="161">
        <f>IF(K9="Y", H9*0.5, H9)</f>
        <v>0</v>
      </c>
      <c r="M9" s="161">
        <f t="shared" si="0"/>
        <v>0</v>
      </c>
      <c r="N9" s="161" t="str">
        <f t="shared" si="2"/>
        <v/>
      </c>
      <c r="O9" s="161">
        <f t="shared" si="3"/>
        <v>0</v>
      </c>
      <c r="P9" s="167"/>
      <c r="Q9" s="168"/>
    </row>
    <row r="10" spans="1:20" x14ac:dyDescent="0.25">
      <c r="A10" s="160">
        <v>7</v>
      </c>
      <c r="B10" s="45"/>
      <c r="C10" s="45"/>
      <c r="D10" s="171"/>
      <c r="E10" s="46"/>
      <c r="F10" s="46"/>
      <c r="G10" s="264"/>
      <c r="H10" s="51"/>
      <c r="I10" s="161" t="str">
        <f>IFERROR(INDEX('IL TRM v14 Table'!$E$18:$I$20, 1, MATCH(E10, 'IL TRM v14 Table'!$E$6:$I$6, 0))*F10^2+INDEX('IL TRM v14 Table'!$E$18:$I$20, 2, MATCH(E10, 'IL TRM v14 Table'!$E$6:$I$6, 0))*F10+INDEX('IL TRM v14 Table'!$E$18:$I$20, 3, MATCH(E10, 'IL TRM v14 Table'!$E$6:$I$6, 0)), "")</f>
        <v/>
      </c>
      <c r="J10" s="162"/>
      <c r="K10" s="162"/>
      <c r="L10" s="161">
        <f t="shared" si="1"/>
        <v>0</v>
      </c>
      <c r="M10" s="161">
        <f t="shared" si="0"/>
        <v>0</v>
      </c>
      <c r="N10" s="161" t="str">
        <f t="shared" si="2"/>
        <v/>
      </c>
      <c r="O10" s="161">
        <f t="shared" si="3"/>
        <v>0</v>
      </c>
      <c r="P10" s="167"/>
    </row>
    <row r="11" spans="1:20" x14ac:dyDescent="0.25">
      <c r="A11" s="160">
        <v>8</v>
      </c>
      <c r="B11" s="45"/>
      <c r="C11" s="45"/>
      <c r="D11" s="171"/>
      <c r="E11" s="46"/>
      <c r="F11" s="46"/>
      <c r="G11" s="264"/>
      <c r="H11" s="51"/>
      <c r="I11" s="161" t="str">
        <f>IFERROR(INDEX('IL TRM v14 Table'!$E$18:$I$20, 1, MATCH(E11, 'IL TRM v14 Table'!$E$6:$I$6, 0))*F11^2+INDEX('IL TRM v14 Table'!$E$18:$I$20, 2, MATCH(E11, 'IL TRM v14 Table'!$E$6:$I$6, 0))*F11+INDEX('IL TRM v14 Table'!$E$18:$I$20, 3, MATCH(E11, 'IL TRM v14 Table'!$E$6:$I$6, 0)), "")</f>
        <v/>
      </c>
      <c r="J11" s="162"/>
      <c r="K11" s="162"/>
      <c r="L11" s="161">
        <f t="shared" si="1"/>
        <v>0</v>
      </c>
      <c r="M11" s="161">
        <f t="shared" si="0"/>
        <v>0</v>
      </c>
      <c r="N11" s="161" t="str">
        <f t="shared" si="2"/>
        <v/>
      </c>
      <c r="O11" s="161">
        <f t="shared" si="3"/>
        <v>0</v>
      </c>
      <c r="P11" s="167"/>
    </row>
    <row r="12" spans="1:20" x14ac:dyDescent="0.25">
      <c r="A12" s="160">
        <v>9</v>
      </c>
      <c r="B12" s="45"/>
      <c r="C12" s="45"/>
      <c r="D12" s="171"/>
      <c r="E12" s="46"/>
      <c r="F12" s="46"/>
      <c r="G12" s="264"/>
      <c r="H12" s="51"/>
      <c r="I12" s="161" t="str">
        <f>IFERROR(INDEX('IL TRM v14 Table'!$E$18:$I$20, 1, MATCH(E12, 'IL TRM v14 Table'!$E$6:$I$6, 0))*F12^2+INDEX('IL TRM v14 Table'!$E$18:$I$20, 2, MATCH(E12, 'IL TRM v14 Table'!$E$6:$I$6, 0))*F12+INDEX('IL TRM v14 Table'!$E$18:$I$20, 3, MATCH(E12, 'IL TRM v14 Table'!$E$6:$I$6, 0)), "")</f>
        <v/>
      </c>
      <c r="J12" s="162"/>
      <c r="K12" s="162"/>
      <c r="L12" s="161">
        <f t="shared" si="1"/>
        <v>0</v>
      </c>
      <c r="M12" s="161">
        <f t="shared" si="0"/>
        <v>0</v>
      </c>
      <c r="N12" s="161" t="str">
        <f t="shared" si="2"/>
        <v/>
      </c>
      <c r="O12" s="161">
        <f t="shared" si="3"/>
        <v>0</v>
      </c>
      <c r="P12" s="167"/>
    </row>
    <row r="13" spans="1:20" x14ac:dyDescent="0.25">
      <c r="A13" s="160">
        <v>10</v>
      </c>
      <c r="B13" s="45"/>
      <c r="C13" s="45"/>
      <c r="D13" s="171"/>
      <c r="E13" s="46"/>
      <c r="F13" s="46"/>
      <c r="G13" s="264"/>
      <c r="H13" s="51"/>
      <c r="I13" s="161" t="str">
        <f>IFERROR(INDEX('IL TRM v14 Table'!$E$18:$I$20, 1, MATCH(E13, 'IL TRM v14 Table'!$E$6:$I$6, 0))*F13^2+INDEX('IL TRM v14 Table'!$E$18:$I$20, 2, MATCH(E13, 'IL TRM v14 Table'!$E$6:$I$6, 0))*F13+INDEX('IL TRM v14 Table'!$E$18:$I$20, 3, MATCH(E13, 'IL TRM v14 Table'!$E$6:$I$6, 0)), "")</f>
        <v/>
      </c>
      <c r="J13" s="162"/>
      <c r="K13" s="162"/>
      <c r="L13" s="161">
        <f t="shared" si="1"/>
        <v>0</v>
      </c>
      <c r="M13" s="161">
        <f t="shared" si="0"/>
        <v>0</v>
      </c>
      <c r="N13" s="161" t="str">
        <f t="shared" si="2"/>
        <v/>
      </c>
      <c r="O13" s="161">
        <f t="shared" si="3"/>
        <v>0</v>
      </c>
      <c r="P13" s="167"/>
    </row>
    <row r="14" spans="1:20" x14ac:dyDescent="0.25">
      <c r="A14" s="160">
        <v>11</v>
      </c>
      <c r="B14" s="45"/>
      <c r="C14" s="45"/>
      <c r="D14" s="171"/>
      <c r="E14" s="46"/>
      <c r="F14" s="46"/>
      <c r="G14" s="264"/>
      <c r="H14" s="51"/>
      <c r="I14" s="161" t="str">
        <f>IFERROR(INDEX('IL TRM v14 Table'!$E$18:$I$20, 1, MATCH(E14, 'IL TRM v14 Table'!$E$6:$I$6, 0))*F14^2+INDEX('IL TRM v14 Table'!$E$18:$I$20, 2, MATCH(E14, 'IL TRM v14 Table'!$E$6:$I$6, 0))*F14+INDEX('IL TRM v14 Table'!$E$18:$I$20, 3, MATCH(E14, 'IL TRM v14 Table'!$E$6:$I$6, 0)), "")</f>
        <v/>
      </c>
      <c r="J14" s="162"/>
      <c r="K14" s="162"/>
      <c r="L14" s="161">
        <f t="shared" si="1"/>
        <v>0</v>
      </c>
      <c r="M14" s="161">
        <f t="shared" si="0"/>
        <v>0</v>
      </c>
      <c r="N14" s="161" t="str">
        <f t="shared" si="2"/>
        <v/>
      </c>
      <c r="O14" s="161">
        <f t="shared" si="3"/>
        <v>0</v>
      </c>
      <c r="P14" s="167"/>
    </row>
    <row r="15" spans="1:20" x14ac:dyDescent="0.25">
      <c r="A15" s="160">
        <v>12</v>
      </c>
      <c r="B15" s="45"/>
      <c r="C15" s="45"/>
      <c r="D15" s="171"/>
      <c r="E15" s="46"/>
      <c r="F15" s="46"/>
      <c r="G15" s="264"/>
      <c r="H15" s="51"/>
      <c r="I15" s="161" t="str">
        <f>IFERROR(INDEX('IL TRM v14 Table'!$E$18:$I$20, 1, MATCH(E15, 'IL TRM v14 Table'!$E$6:$I$6, 0))*F15^2+INDEX('IL TRM v14 Table'!$E$18:$I$20, 2, MATCH(E15, 'IL TRM v14 Table'!$E$6:$I$6, 0))*F15+INDEX('IL TRM v14 Table'!$E$18:$I$20, 3, MATCH(E15, 'IL TRM v14 Table'!$E$6:$I$6, 0)), "")</f>
        <v/>
      </c>
      <c r="J15" s="162"/>
      <c r="K15" s="162"/>
      <c r="L15" s="161">
        <f t="shared" si="1"/>
        <v>0</v>
      </c>
      <c r="M15" s="161">
        <f t="shared" si="0"/>
        <v>0</v>
      </c>
      <c r="N15" s="161" t="str">
        <f t="shared" si="2"/>
        <v/>
      </c>
      <c r="O15" s="161">
        <f t="shared" si="3"/>
        <v>0</v>
      </c>
      <c r="P15" s="167"/>
    </row>
    <row r="16" spans="1:20" x14ac:dyDescent="0.25">
      <c r="A16" s="160">
        <v>13</v>
      </c>
      <c r="B16" s="45"/>
      <c r="C16" s="45"/>
      <c r="D16" s="171"/>
      <c r="E16" s="46"/>
      <c r="F16" s="46"/>
      <c r="G16" s="264"/>
      <c r="H16" s="51"/>
      <c r="I16" s="161" t="str">
        <f>IFERROR(INDEX('IL TRM v14 Table'!$E$18:$I$20, 1, MATCH(E16, 'IL TRM v14 Table'!$E$6:$I$6, 0))*F16^2+INDEX('IL TRM v14 Table'!$E$18:$I$20, 2, MATCH(E16, 'IL TRM v14 Table'!$E$6:$I$6, 0))*F16+INDEX('IL TRM v14 Table'!$E$18:$I$20, 3, MATCH(E16, 'IL TRM v14 Table'!$E$6:$I$6, 0)), "")</f>
        <v/>
      </c>
      <c r="J16" s="162"/>
      <c r="K16" s="162"/>
      <c r="L16" s="161">
        <f t="shared" si="1"/>
        <v>0</v>
      </c>
      <c r="M16" s="161">
        <f t="shared" si="0"/>
        <v>0</v>
      </c>
      <c r="N16" s="161" t="str">
        <f t="shared" si="2"/>
        <v/>
      </c>
      <c r="O16" s="161">
        <f t="shared" si="3"/>
        <v>0</v>
      </c>
      <c r="P16" s="167"/>
    </row>
    <row r="17" spans="1:16" x14ac:dyDescent="0.25">
      <c r="A17" s="160">
        <v>14</v>
      </c>
      <c r="B17" s="45"/>
      <c r="C17" s="45"/>
      <c r="D17" s="171"/>
      <c r="E17" s="46"/>
      <c r="F17" s="46"/>
      <c r="G17" s="264"/>
      <c r="H17" s="51"/>
      <c r="I17" s="161" t="str">
        <f>IFERROR(INDEX('IL TRM v14 Table'!$E$18:$I$20, 1, MATCH(E17, 'IL TRM v14 Table'!$E$6:$I$6, 0))*F17^2+INDEX('IL TRM v14 Table'!$E$18:$I$20, 2, MATCH(E17, 'IL TRM v14 Table'!$E$6:$I$6, 0))*F17+INDEX('IL TRM v14 Table'!$E$18:$I$20, 3, MATCH(E17, 'IL TRM v14 Table'!$E$6:$I$6, 0)), "")</f>
        <v/>
      </c>
      <c r="J17" s="162"/>
      <c r="K17" s="162"/>
      <c r="L17" s="161">
        <f t="shared" si="1"/>
        <v>0</v>
      </c>
      <c r="M17" s="161">
        <f t="shared" si="0"/>
        <v>0</v>
      </c>
      <c r="N17" s="161" t="str">
        <f t="shared" si="2"/>
        <v/>
      </c>
      <c r="O17" s="161">
        <f t="shared" si="3"/>
        <v>0</v>
      </c>
      <c r="P17" s="167"/>
    </row>
    <row r="18" spans="1:16" x14ac:dyDescent="0.25">
      <c r="A18" s="160">
        <v>15</v>
      </c>
      <c r="B18" s="45"/>
      <c r="C18" s="45"/>
      <c r="D18" s="171"/>
      <c r="E18" s="46"/>
      <c r="F18" s="46"/>
      <c r="G18" s="264"/>
      <c r="H18" s="51"/>
      <c r="I18" s="161" t="str">
        <f>IFERROR(INDEX('IL TRM v14 Table'!$E$18:$I$20, 1, MATCH(E18, 'IL TRM v14 Table'!$E$6:$I$6, 0))*F18^2+INDEX('IL TRM v14 Table'!$E$18:$I$20, 2, MATCH(E18, 'IL TRM v14 Table'!$E$6:$I$6, 0))*F18+INDEX('IL TRM v14 Table'!$E$18:$I$20, 3, MATCH(E18, 'IL TRM v14 Table'!$E$6:$I$6, 0)), "")</f>
        <v/>
      </c>
      <c r="J18" s="162"/>
      <c r="K18" s="162"/>
      <c r="L18" s="161">
        <f t="shared" si="1"/>
        <v>0</v>
      </c>
      <c r="M18" s="161">
        <f t="shared" si="0"/>
        <v>0</v>
      </c>
      <c r="N18" s="161" t="str">
        <f t="shared" si="2"/>
        <v/>
      </c>
      <c r="O18" s="161">
        <f t="shared" si="3"/>
        <v>0</v>
      </c>
      <c r="P18" s="167"/>
    </row>
    <row r="19" spans="1:16" x14ac:dyDescent="0.25">
      <c r="A19" s="160">
        <v>16</v>
      </c>
      <c r="B19" s="45"/>
      <c r="C19" s="45"/>
      <c r="D19" s="45"/>
      <c r="E19" s="46"/>
      <c r="F19" s="46"/>
      <c r="G19" s="264"/>
      <c r="H19" s="51"/>
      <c r="I19" s="161" t="str">
        <f>IFERROR(INDEX('IL TRM v14 Table'!$E$18:$I$20, 1, MATCH(E19, 'IL TRM v14 Table'!$E$6:$I$6, 0))*F19^2+INDEX('IL TRM v14 Table'!$E$18:$I$20, 2, MATCH(E19, 'IL TRM v14 Table'!$E$6:$I$6, 0))*F19+INDEX('IL TRM v14 Table'!$E$18:$I$20, 3, MATCH(E19, 'IL TRM v14 Table'!$E$6:$I$6, 0)), "")</f>
        <v/>
      </c>
      <c r="J19" s="162"/>
      <c r="K19" s="162"/>
      <c r="L19" s="161">
        <f t="shared" si="1"/>
        <v>0</v>
      </c>
      <c r="M19" s="161">
        <f t="shared" si="0"/>
        <v>0</v>
      </c>
      <c r="N19" s="161" t="str">
        <f t="shared" si="2"/>
        <v/>
      </c>
      <c r="O19" s="161">
        <f t="shared" si="3"/>
        <v>0</v>
      </c>
      <c r="P19" s="167"/>
    </row>
    <row r="20" spans="1:16" x14ac:dyDescent="0.25">
      <c r="A20" s="160">
        <v>17</v>
      </c>
      <c r="B20" s="45"/>
      <c r="C20" s="45"/>
      <c r="D20" s="45"/>
      <c r="E20" s="46"/>
      <c r="F20" s="46"/>
      <c r="G20" s="264"/>
      <c r="H20" s="51"/>
      <c r="I20" s="161" t="str">
        <f>IFERROR(INDEX('IL TRM v14 Table'!$E$18:$I$20, 1, MATCH(E20, 'IL TRM v14 Table'!$E$6:$I$6, 0))*F20^2+INDEX('IL TRM v14 Table'!$E$18:$I$20, 2, MATCH(E20, 'IL TRM v14 Table'!$E$6:$I$6, 0))*F20+INDEX('IL TRM v14 Table'!$E$18:$I$20, 3, MATCH(E20, 'IL TRM v14 Table'!$E$6:$I$6, 0)), "")</f>
        <v/>
      </c>
      <c r="J20" s="162"/>
      <c r="K20" s="162"/>
      <c r="L20" s="161">
        <f t="shared" si="1"/>
        <v>0</v>
      </c>
      <c r="M20" s="161">
        <f t="shared" si="0"/>
        <v>0</v>
      </c>
      <c r="N20" s="161" t="str">
        <f t="shared" si="2"/>
        <v/>
      </c>
      <c r="O20" s="161">
        <f t="shared" si="3"/>
        <v>0</v>
      </c>
      <c r="P20" s="167"/>
    </row>
    <row r="21" spans="1:16" x14ac:dyDescent="0.25">
      <c r="A21" s="160">
        <v>18</v>
      </c>
      <c r="B21" s="45"/>
      <c r="C21" s="45"/>
      <c r="D21" s="45"/>
      <c r="E21" s="46"/>
      <c r="F21" s="46"/>
      <c r="G21" s="264"/>
      <c r="H21" s="51"/>
      <c r="I21" s="161" t="str">
        <f>IFERROR(INDEX('IL TRM v14 Table'!$E$18:$I$20, 1, MATCH(E21, 'IL TRM v14 Table'!$E$6:$I$6, 0))*F21^2+INDEX('IL TRM v14 Table'!$E$18:$I$20, 2, MATCH(E21, 'IL TRM v14 Table'!$E$6:$I$6, 0))*F21+INDEX('IL TRM v14 Table'!$E$18:$I$20, 3, MATCH(E21, 'IL TRM v14 Table'!$E$6:$I$6, 0)), "")</f>
        <v/>
      </c>
      <c r="J21" s="162"/>
      <c r="K21" s="162"/>
      <c r="L21" s="161">
        <f t="shared" si="1"/>
        <v>0</v>
      </c>
      <c r="M21" s="161">
        <f t="shared" si="0"/>
        <v>0</v>
      </c>
      <c r="N21" s="161" t="str">
        <f t="shared" si="2"/>
        <v/>
      </c>
      <c r="O21" s="161">
        <f t="shared" si="3"/>
        <v>0</v>
      </c>
      <c r="P21" s="167"/>
    </row>
    <row r="22" spans="1:16" x14ac:dyDescent="0.25">
      <c r="A22" s="160">
        <v>19</v>
      </c>
      <c r="B22" s="45"/>
      <c r="C22" s="45"/>
      <c r="D22" s="45"/>
      <c r="E22" s="46"/>
      <c r="F22" s="46"/>
      <c r="G22" s="264"/>
      <c r="H22" s="51"/>
      <c r="I22" s="161" t="str">
        <f>IFERROR(INDEX('IL TRM v14 Table'!$E$18:$I$20, 1, MATCH(E22, 'IL TRM v14 Table'!$E$6:$I$6, 0))*F22^2+INDEX('IL TRM v14 Table'!$E$18:$I$20, 2, MATCH(E22, 'IL TRM v14 Table'!$E$6:$I$6, 0))*F22+INDEX('IL TRM v14 Table'!$E$18:$I$20, 3, MATCH(E22, 'IL TRM v14 Table'!$E$6:$I$6, 0)), "")</f>
        <v/>
      </c>
      <c r="J22" s="162"/>
      <c r="K22" s="162"/>
      <c r="L22" s="161">
        <f t="shared" si="1"/>
        <v>0</v>
      </c>
      <c r="M22" s="161">
        <f t="shared" si="0"/>
        <v>0</v>
      </c>
      <c r="N22" s="161" t="str">
        <f t="shared" si="2"/>
        <v/>
      </c>
      <c r="O22" s="161">
        <f t="shared" si="3"/>
        <v>0</v>
      </c>
      <c r="P22" s="167"/>
    </row>
    <row r="23" spans="1:16" x14ac:dyDescent="0.25">
      <c r="A23" s="160">
        <v>20</v>
      </c>
      <c r="B23" s="45"/>
      <c r="C23" s="45"/>
      <c r="D23" s="45"/>
      <c r="E23" s="46"/>
      <c r="F23" s="46"/>
      <c r="G23" s="264"/>
      <c r="H23" s="51"/>
      <c r="I23" s="161" t="str">
        <f>IFERROR(INDEX('IL TRM v14 Table'!$E$18:$I$20, 1, MATCH(E23, 'IL TRM v14 Table'!$E$6:$I$6, 0))*F23^2+INDEX('IL TRM v14 Table'!$E$18:$I$20, 2, MATCH(E23, 'IL TRM v14 Table'!$E$6:$I$6, 0))*F23+INDEX('IL TRM v14 Table'!$E$18:$I$20, 3, MATCH(E23, 'IL TRM v14 Table'!$E$6:$I$6, 0)), "")</f>
        <v/>
      </c>
      <c r="J23" s="162"/>
      <c r="K23" s="162"/>
      <c r="L23" s="161">
        <f t="shared" si="1"/>
        <v>0</v>
      </c>
      <c r="M23" s="161">
        <f t="shared" si="0"/>
        <v>0</v>
      </c>
      <c r="N23" s="161" t="str">
        <f t="shared" si="2"/>
        <v/>
      </c>
      <c r="O23" s="161">
        <f t="shared" si="3"/>
        <v>0</v>
      </c>
      <c r="P23" s="167"/>
    </row>
    <row r="24" spans="1:16" x14ac:dyDescent="0.25">
      <c r="A24" s="160">
        <v>21</v>
      </c>
      <c r="B24" s="45"/>
      <c r="C24" s="45"/>
      <c r="D24" s="45"/>
      <c r="E24" s="46"/>
      <c r="F24" s="46"/>
      <c r="G24" s="264"/>
      <c r="H24" s="51"/>
      <c r="I24" s="161" t="str">
        <f>IFERROR(INDEX('IL TRM v14 Table'!$E$18:$I$20, 1, MATCH(E24, 'IL TRM v14 Table'!$E$6:$I$6, 0))*F24^2+INDEX('IL TRM v14 Table'!$E$18:$I$20, 2, MATCH(E24, 'IL TRM v14 Table'!$E$6:$I$6, 0))*F24+INDEX('IL TRM v14 Table'!$E$18:$I$20, 3, MATCH(E24, 'IL TRM v14 Table'!$E$6:$I$6, 0)), "")</f>
        <v/>
      </c>
      <c r="J24" s="162"/>
      <c r="K24" s="162"/>
      <c r="L24" s="161">
        <f t="shared" si="1"/>
        <v>0</v>
      </c>
      <c r="M24" s="161">
        <f t="shared" si="0"/>
        <v>0</v>
      </c>
      <c r="N24" s="161" t="str">
        <f t="shared" si="2"/>
        <v/>
      </c>
      <c r="O24" s="161">
        <f t="shared" si="3"/>
        <v>0</v>
      </c>
      <c r="P24" s="167"/>
    </row>
    <row r="25" spans="1:16" x14ac:dyDescent="0.25">
      <c r="A25" s="160">
        <v>22</v>
      </c>
      <c r="B25" s="45"/>
      <c r="C25" s="45"/>
      <c r="D25" s="45"/>
      <c r="E25" s="46"/>
      <c r="F25" s="46"/>
      <c r="G25" s="264"/>
      <c r="H25" s="51"/>
      <c r="I25" s="161" t="str">
        <f>IFERROR(INDEX('IL TRM v14 Table'!$E$18:$I$20, 1, MATCH(E25, 'IL TRM v14 Table'!$E$6:$I$6, 0))*F25^2+INDEX('IL TRM v14 Table'!$E$18:$I$20, 2, MATCH(E25, 'IL TRM v14 Table'!$E$6:$I$6, 0))*F25+INDEX('IL TRM v14 Table'!$E$18:$I$20, 3, MATCH(E25, 'IL TRM v14 Table'!$E$6:$I$6, 0)), "")</f>
        <v/>
      </c>
      <c r="J25" s="162"/>
      <c r="K25" s="162"/>
      <c r="L25" s="161">
        <f t="shared" si="1"/>
        <v>0</v>
      </c>
      <c r="M25" s="161">
        <f t="shared" si="0"/>
        <v>0</v>
      </c>
      <c r="N25" s="161" t="str">
        <f t="shared" si="2"/>
        <v/>
      </c>
      <c r="O25" s="161">
        <f t="shared" si="3"/>
        <v>0</v>
      </c>
      <c r="P25" s="167"/>
    </row>
    <row r="26" spans="1:16" x14ac:dyDescent="0.25">
      <c r="A26" s="160">
        <v>23</v>
      </c>
      <c r="B26" s="45"/>
      <c r="C26" s="45"/>
      <c r="D26" s="45"/>
      <c r="E26" s="46"/>
      <c r="F26" s="46"/>
      <c r="G26" s="264"/>
      <c r="H26" s="51"/>
      <c r="I26" s="161" t="str">
        <f>IFERROR(INDEX('IL TRM v14 Table'!$E$18:$I$20, 1, MATCH(E26, 'IL TRM v14 Table'!$E$6:$I$6, 0))*F26^2+INDEX('IL TRM v14 Table'!$E$18:$I$20, 2, MATCH(E26, 'IL TRM v14 Table'!$E$6:$I$6, 0))*F26+INDEX('IL TRM v14 Table'!$E$18:$I$20, 3, MATCH(E26, 'IL TRM v14 Table'!$E$6:$I$6, 0)), "")</f>
        <v/>
      </c>
      <c r="J26" s="162"/>
      <c r="K26" s="162"/>
      <c r="L26" s="161">
        <f t="shared" si="1"/>
        <v>0</v>
      </c>
      <c r="M26" s="161">
        <f t="shared" si="0"/>
        <v>0</v>
      </c>
      <c r="N26" s="161" t="str">
        <f t="shared" si="2"/>
        <v/>
      </c>
      <c r="O26" s="161">
        <f t="shared" si="3"/>
        <v>0</v>
      </c>
      <c r="P26" s="167"/>
    </row>
    <row r="27" spans="1:16" x14ac:dyDescent="0.25">
      <c r="A27" s="160">
        <v>24</v>
      </c>
      <c r="B27" s="45"/>
      <c r="C27" s="45"/>
      <c r="D27" s="45"/>
      <c r="E27" s="46"/>
      <c r="F27" s="46"/>
      <c r="G27" s="264"/>
      <c r="H27" s="51"/>
      <c r="I27" s="161" t="str">
        <f>IFERROR(INDEX('IL TRM v14 Table'!$E$18:$I$20, 1, MATCH(E27, 'IL TRM v14 Table'!$E$6:$I$6, 0))*F27^2+INDEX('IL TRM v14 Table'!$E$18:$I$20, 2, MATCH(E27, 'IL TRM v14 Table'!$E$6:$I$6, 0))*F27+INDEX('IL TRM v14 Table'!$E$18:$I$20, 3, MATCH(E27, 'IL TRM v14 Table'!$E$6:$I$6, 0)), "")</f>
        <v/>
      </c>
      <c r="J27" s="162"/>
      <c r="K27" s="162"/>
      <c r="L27" s="161">
        <f t="shared" si="1"/>
        <v>0</v>
      </c>
      <c r="M27" s="161">
        <f t="shared" si="0"/>
        <v>0</v>
      </c>
      <c r="N27" s="161" t="str">
        <f t="shared" si="2"/>
        <v/>
      </c>
      <c r="O27" s="161">
        <f t="shared" si="3"/>
        <v>0</v>
      </c>
      <c r="P27" s="167"/>
    </row>
    <row r="28" spans="1:16" x14ac:dyDescent="0.25">
      <c r="A28" s="160">
        <v>25</v>
      </c>
      <c r="B28" s="45"/>
      <c r="C28" s="45"/>
      <c r="D28" s="45"/>
      <c r="E28" s="46"/>
      <c r="F28" s="46"/>
      <c r="G28" s="264"/>
      <c r="H28" s="51"/>
      <c r="I28" s="161" t="str">
        <f>IFERROR(INDEX('IL TRM v14 Table'!$E$18:$I$20, 1, MATCH(E28, 'IL TRM v14 Table'!$E$6:$I$6, 0))*F28^2+INDEX('IL TRM v14 Table'!$E$18:$I$20, 2, MATCH(E28, 'IL TRM v14 Table'!$E$6:$I$6, 0))*F28+INDEX('IL TRM v14 Table'!$E$18:$I$20, 3, MATCH(E28, 'IL TRM v14 Table'!$E$6:$I$6, 0)), "")</f>
        <v/>
      </c>
      <c r="J28" s="162"/>
      <c r="K28" s="162"/>
      <c r="L28" s="161">
        <f t="shared" si="1"/>
        <v>0</v>
      </c>
      <c r="M28" s="161">
        <f t="shared" si="0"/>
        <v>0</v>
      </c>
      <c r="N28" s="161" t="str">
        <f t="shared" si="2"/>
        <v/>
      </c>
      <c r="O28" s="161">
        <f t="shared" si="3"/>
        <v>0</v>
      </c>
      <c r="P28" s="167"/>
    </row>
    <row r="29" spans="1:16" x14ac:dyDescent="0.25">
      <c r="A29" s="160">
        <v>26</v>
      </c>
      <c r="B29" s="45"/>
      <c r="C29" s="45"/>
      <c r="D29" s="45"/>
      <c r="E29" s="46"/>
      <c r="F29" s="46"/>
      <c r="G29" s="264"/>
      <c r="H29" s="51"/>
      <c r="I29" s="161" t="str">
        <f>IFERROR(INDEX('IL TRM v14 Table'!$E$18:$I$20, 1, MATCH(E29, 'IL TRM v14 Table'!$E$6:$I$6, 0))*F29^2+INDEX('IL TRM v14 Table'!$E$18:$I$20, 2, MATCH(E29, 'IL TRM v14 Table'!$E$6:$I$6, 0))*F29+INDEX('IL TRM v14 Table'!$E$18:$I$20, 3, MATCH(E29, 'IL TRM v14 Table'!$E$6:$I$6, 0)), "")</f>
        <v/>
      </c>
      <c r="J29" s="162"/>
      <c r="K29" s="162"/>
      <c r="L29" s="161">
        <f t="shared" si="1"/>
        <v>0</v>
      </c>
      <c r="M29" s="161">
        <f t="shared" si="0"/>
        <v>0</v>
      </c>
      <c r="N29" s="161" t="str">
        <f t="shared" si="2"/>
        <v/>
      </c>
      <c r="O29" s="161">
        <f t="shared" si="3"/>
        <v>0</v>
      </c>
      <c r="P29" s="167"/>
    </row>
    <row r="30" spans="1:16" x14ac:dyDescent="0.25">
      <c r="A30" s="160">
        <v>27</v>
      </c>
      <c r="B30" s="45"/>
      <c r="C30" s="45"/>
      <c r="D30" s="45"/>
      <c r="E30" s="46"/>
      <c r="F30" s="46"/>
      <c r="G30" s="264"/>
      <c r="H30" s="51"/>
      <c r="I30" s="161" t="str">
        <f>IFERROR(INDEX('IL TRM v14 Table'!$E$18:$I$20, 1, MATCH(E30, 'IL TRM v14 Table'!$E$6:$I$6, 0))*F30^2+INDEX('IL TRM v14 Table'!$E$18:$I$20, 2, MATCH(E30, 'IL TRM v14 Table'!$E$6:$I$6, 0))*F30+INDEX('IL TRM v14 Table'!$E$18:$I$20, 3, MATCH(E30, 'IL TRM v14 Table'!$E$6:$I$6, 0)), "")</f>
        <v/>
      </c>
      <c r="J30" s="162"/>
      <c r="K30" s="162"/>
      <c r="L30" s="161">
        <f t="shared" si="1"/>
        <v>0</v>
      </c>
      <c r="M30" s="161">
        <f t="shared" si="0"/>
        <v>0</v>
      </c>
      <c r="N30" s="161" t="str">
        <f t="shared" si="2"/>
        <v/>
      </c>
      <c r="O30" s="161">
        <f t="shared" si="3"/>
        <v>0</v>
      </c>
      <c r="P30" s="167"/>
    </row>
    <row r="31" spans="1:16" x14ac:dyDescent="0.25">
      <c r="A31" s="160">
        <v>28</v>
      </c>
      <c r="B31" s="45"/>
      <c r="C31" s="45"/>
      <c r="D31" s="45"/>
      <c r="E31" s="46"/>
      <c r="F31" s="46"/>
      <c r="G31" s="264"/>
      <c r="H31" s="51"/>
      <c r="I31" s="161" t="str">
        <f>IFERROR(INDEX('IL TRM v14 Table'!$E$18:$I$20, 1, MATCH(E31, 'IL TRM v14 Table'!$E$6:$I$6, 0))*F31^2+INDEX('IL TRM v14 Table'!$E$18:$I$20, 2, MATCH(E31, 'IL TRM v14 Table'!$E$6:$I$6, 0))*F31+INDEX('IL TRM v14 Table'!$E$18:$I$20, 3, MATCH(E31, 'IL TRM v14 Table'!$E$6:$I$6, 0)), "")</f>
        <v/>
      </c>
      <c r="J31" s="162"/>
      <c r="K31" s="162"/>
      <c r="L31" s="161">
        <f t="shared" si="1"/>
        <v>0</v>
      </c>
      <c r="M31" s="161">
        <f t="shared" si="0"/>
        <v>0</v>
      </c>
      <c r="N31" s="161" t="str">
        <f t="shared" si="2"/>
        <v/>
      </c>
      <c r="O31" s="161">
        <f t="shared" si="3"/>
        <v>0</v>
      </c>
      <c r="P31" s="167"/>
    </row>
    <row r="32" spans="1:16" x14ac:dyDescent="0.25">
      <c r="A32" s="160">
        <v>29</v>
      </c>
      <c r="B32" s="45"/>
      <c r="C32" s="45"/>
      <c r="D32" s="45"/>
      <c r="E32" s="46"/>
      <c r="F32" s="46"/>
      <c r="G32" s="264"/>
      <c r="H32" s="51"/>
      <c r="I32" s="161" t="str">
        <f>IFERROR(INDEX('IL TRM v14 Table'!$E$18:$I$20, 1, MATCH(E32, 'IL TRM v14 Table'!$E$6:$I$6, 0))*F32^2+INDEX('IL TRM v14 Table'!$E$18:$I$20, 2, MATCH(E32, 'IL TRM v14 Table'!$E$6:$I$6, 0))*F32+INDEX('IL TRM v14 Table'!$E$18:$I$20, 3, MATCH(E32, 'IL TRM v14 Table'!$E$6:$I$6, 0)), "")</f>
        <v/>
      </c>
      <c r="J32" s="162"/>
      <c r="K32" s="162"/>
      <c r="L32" s="161">
        <f t="shared" si="1"/>
        <v>0</v>
      </c>
      <c r="M32" s="161">
        <f t="shared" si="0"/>
        <v>0</v>
      </c>
      <c r="N32" s="161" t="str">
        <f t="shared" si="2"/>
        <v/>
      </c>
      <c r="O32" s="161">
        <f t="shared" si="3"/>
        <v>0</v>
      </c>
      <c r="P32" s="167"/>
    </row>
    <row r="33" spans="1:16" x14ac:dyDescent="0.25">
      <c r="A33" s="160">
        <v>30</v>
      </c>
      <c r="B33" s="45"/>
      <c r="C33" s="45"/>
      <c r="D33" s="45"/>
      <c r="E33" s="46"/>
      <c r="F33" s="46"/>
      <c r="G33" s="264"/>
      <c r="H33" s="51"/>
      <c r="I33" s="161" t="str">
        <f>IFERROR(INDEX('IL TRM v14 Table'!$E$18:$I$20, 1, MATCH(E33, 'IL TRM v14 Table'!$E$6:$I$6, 0))*F33^2+INDEX('IL TRM v14 Table'!$E$18:$I$20, 2, MATCH(E33, 'IL TRM v14 Table'!$E$6:$I$6, 0))*F33+INDEX('IL TRM v14 Table'!$E$18:$I$20, 3, MATCH(E33, 'IL TRM v14 Table'!$E$6:$I$6, 0)), "")</f>
        <v/>
      </c>
      <c r="J33" s="162"/>
      <c r="K33" s="162"/>
      <c r="L33" s="161">
        <f t="shared" si="1"/>
        <v>0</v>
      </c>
      <c r="M33" s="161">
        <f t="shared" si="0"/>
        <v>0</v>
      </c>
      <c r="N33" s="161" t="str">
        <f t="shared" si="2"/>
        <v/>
      </c>
      <c r="O33" s="161">
        <f>IF(J33="Y", N33, 0)</f>
        <v>0</v>
      </c>
      <c r="P33" s="167"/>
    </row>
    <row r="34" spans="1:16" x14ac:dyDescent="0.25">
      <c r="A34" s="160">
        <v>31</v>
      </c>
      <c r="B34" s="45"/>
      <c r="C34" s="45"/>
      <c r="D34" s="45"/>
      <c r="E34" s="46"/>
      <c r="F34" s="46"/>
      <c r="G34" s="264"/>
      <c r="H34" s="51"/>
      <c r="I34" s="161" t="str">
        <f>IFERROR(INDEX('IL TRM v14 Table'!$E$18:$I$20, 1, MATCH(E34, 'IL TRM v14 Table'!$E$6:$I$6, 0))*F34^2+INDEX('IL TRM v14 Table'!$E$18:$I$20, 2, MATCH(E34, 'IL TRM v14 Table'!$E$6:$I$6, 0))*F34+INDEX('IL TRM v14 Table'!$E$18:$I$20, 3, MATCH(E34, 'IL TRM v14 Table'!$E$6:$I$6, 0)), "")</f>
        <v/>
      </c>
      <c r="J34" s="162"/>
      <c r="K34" s="162"/>
      <c r="L34" s="161">
        <f t="shared" si="1"/>
        <v>0</v>
      </c>
      <c r="M34" s="161">
        <f t="shared" si="0"/>
        <v>0</v>
      </c>
      <c r="N34" s="161" t="str">
        <f t="shared" si="2"/>
        <v/>
      </c>
      <c r="O34" s="161">
        <f t="shared" si="3"/>
        <v>0</v>
      </c>
      <c r="P34" s="167"/>
    </row>
    <row r="35" spans="1:16" x14ac:dyDescent="0.25">
      <c r="A35" s="160">
        <v>32</v>
      </c>
      <c r="B35" s="45"/>
      <c r="C35" s="45"/>
      <c r="D35" s="45"/>
      <c r="E35" s="46"/>
      <c r="F35" s="46"/>
      <c r="G35" s="264"/>
      <c r="H35" s="51"/>
      <c r="I35" s="161" t="str">
        <f>IFERROR(INDEX('IL TRM v14 Table'!$E$18:$I$20, 1, MATCH(E35, 'IL TRM v14 Table'!$E$6:$I$6, 0))*F35^2+INDEX('IL TRM v14 Table'!$E$18:$I$20, 2, MATCH(E35, 'IL TRM v14 Table'!$E$6:$I$6, 0))*F35+INDEX('IL TRM v14 Table'!$E$18:$I$20, 3, MATCH(E35, 'IL TRM v14 Table'!$E$6:$I$6, 0)), "")</f>
        <v/>
      </c>
      <c r="J35" s="162"/>
      <c r="K35" s="162"/>
      <c r="L35" s="161">
        <f t="shared" si="1"/>
        <v>0</v>
      </c>
      <c r="M35" s="161">
        <f t="shared" si="0"/>
        <v>0</v>
      </c>
      <c r="N35" s="161" t="str">
        <f t="shared" si="2"/>
        <v/>
      </c>
      <c r="O35" s="161">
        <f t="shared" si="3"/>
        <v>0</v>
      </c>
      <c r="P35" s="167"/>
    </row>
    <row r="36" spans="1:16" x14ac:dyDescent="0.25">
      <c r="A36" s="160">
        <v>33</v>
      </c>
      <c r="B36" s="45"/>
      <c r="C36" s="45"/>
      <c r="D36" s="45"/>
      <c r="E36" s="46"/>
      <c r="F36" s="46"/>
      <c r="G36" s="264"/>
      <c r="H36" s="51"/>
      <c r="I36" s="161" t="str">
        <f>IFERROR(INDEX('IL TRM v14 Table'!$E$18:$I$20, 1, MATCH(E36, 'IL TRM v14 Table'!$E$6:$I$6, 0))*F36^2+INDEX('IL TRM v14 Table'!$E$18:$I$20, 2, MATCH(E36, 'IL TRM v14 Table'!$E$6:$I$6, 0))*F36+INDEX('IL TRM v14 Table'!$E$18:$I$20, 3, MATCH(E36, 'IL TRM v14 Table'!$E$6:$I$6, 0)), "")</f>
        <v/>
      </c>
      <c r="J36" s="162"/>
      <c r="K36" s="162"/>
      <c r="L36" s="161">
        <f t="shared" si="1"/>
        <v>0</v>
      </c>
      <c r="M36" s="161">
        <f t="shared" si="0"/>
        <v>0</v>
      </c>
      <c r="N36" s="161" t="str">
        <f t="shared" si="2"/>
        <v/>
      </c>
      <c r="O36" s="161">
        <f t="shared" si="3"/>
        <v>0</v>
      </c>
      <c r="P36" s="167"/>
    </row>
    <row r="37" spans="1:16" x14ac:dyDescent="0.25">
      <c r="A37" s="160">
        <v>34</v>
      </c>
      <c r="B37" s="45"/>
      <c r="C37" s="45"/>
      <c r="D37" s="45"/>
      <c r="E37" s="46"/>
      <c r="F37" s="46"/>
      <c r="G37" s="264"/>
      <c r="H37" s="51"/>
      <c r="I37" s="161" t="str">
        <f>IFERROR(INDEX('IL TRM v14 Table'!$E$18:$I$20, 1, MATCH(E37, 'IL TRM v14 Table'!$E$6:$I$6, 0))*F37^2+INDEX('IL TRM v14 Table'!$E$18:$I$20, 2, MATCH(E37, 'IL TRM v14 Table'!$E$6:$I$6, 0))*F37+INDEX('IL TRM v14 Table'!$E$18:$I$20, 3, MATCH(E37, 'IL TRM v14 Table'!$E$6:$I$6, 0)), "")</f>
        <v/>
      </c>
      <c r="J37" s="162"/>
      <c r="K37" s="162"/>
      <c r="L37" s="161">
        <f t="shared" si="1"/>
        <v>0</v>
      </c>
      <c r="M37" s="161">
        <f t="shared" si="0"/>
        <v>0</v>
      </c>
      <c r="N37" s="161" t="str">
        <f t="shared" si="2"/>
        <v/>
      </c>
      <c r="O37" s="161">
        <f t="shared" si="3"/>
        <v>0</v>
      </c>
      <c r="P37" s="167"/>
    </row>
    <row r="38" spans="1:16" x14ac:dyDescent="0.25">
      <c r="A38" s="160">
        <v>35</v>
      </c>
      <c r="B38" s="45"/>
      <c r="C38" s="45"/>
      <c r="D38" s="45"/>
      <c r="E38" s="46"/>
      <c r="F38" s="46"/>
      <c r="G38" s="264"/>
      <c r="H38" s="51"/>
      <c r="I38" s="161" t="str">
        <f>IFERROR(INDEX('IL TRM v14 Table'!$E$18:$I$20, 1, MATCH(E38, 'IL TRM v14 Table'!$E$6:$I$6, 0))*F38^2+INDEX('IL TRM v14 Table'!$E$18:$I$20, 2, MATCH(E38, 'IL TRM v14 Table'!$E$6:$I$6, 0))*F38+INDEX('IL TRM v14 Table'!$E$18:$I$20, 3, MATCH(E38, 'IL TRM v14 Table'!$E$6:$I$6, 0)), "")</f>
        <v/>
      </c>
      <c r="J38" s="162"/>
      <c r="K38" s="162"/>
      <c r="L38" s="161">
        <f t="shared" si="1"/>
        <v>0</v>
      </c>
      <c r="M38" s="161">
        <f t="shared" si="0"/>
        <v>0</v>
      </c>
      <c r="N38" s="161" t="str">
        <f t="shared" si="2"/>
        <v/>
      </c>
      <c r="O38" s="161">
        <f t="shared" si="3"/>
        <v>0</v>
      </c>
      <c r="P38" s="167"/>
    </row>
    <row r="39" spans="1:16" x14ac:dyDescent="0.25">
      <c r="A39" s="160">
        <v>36</v>
      </c>
      <c r="B39" s="45"/>
      <c r="C39" s="45"/>
      <c r="D39" s="45"/>
      <c r="E39" s="46"/>
      <c r="F39" s="46"/>
      <c r="G39" s="264"/>
      <c r="H39" s="51"/>
      <c r="I39" s="161" t="str">
        <f>IFERROR(INDEX('IL TRM v14 Table'!$E$18:$I$20, 1, MATCH(E39, 'IL TRM v14 Table'!$E$6:$I$6, 0))*F39^2+INDEX('IL TRM v14 Table'!$E$18:$I$20, 2, MATCH(E39, 'IL TRM v14 Table'!$E$6:$I$6, 0))*F39+INDEX('IL TRM v14 Table'!$E$18:$I$20, 3, MATCH(E39, 'IL TRM v14 Table'!$E$6:$I$6, 0)), "")</f>
        <v/>
      </c>
      <c r="J39" s="162"/>
      <c r="K39" s="162"/>
      <c r="L39" s="161">
        <f t="shared" si="1"/>
        <v>0</v>
      </c>
      <c r="M39" s="161">
        <f t="shared" si="0"/>
        <v>0</v>
      </c>
      <c r="N39" s="161" t="str">
        <f t="shared" si="2"/>
        <v/>
      </c>
      <c r="O39" s="161">
        <f t="shared" si="3"/>
        <v>0</v>
      </c>
      <c r="P39" s="167"/>
    </row>
    <row r="40" spans="1:16" x14ac:dyDescent="0.25">
      <c r="A40" s="160">
        <v>37</v>
      </c>
      <c r="B40" s="45"/>
      <c r="C40" s="45"/>
      <c r="D40" s="45"/>
      <c r="E40" s="46"/>
      <c r="F40" s="46"/>
      <c r="G40" s="264"/>
      <c r="H40" s="51"/>
      <c r="I40" s="161" t="str">
        <f>IFERROR(INDEX('IL TRM v14 Table'!$E$18:$I$20, 1, MATCH(E40, 'IL TRM v14 Table'!$E$6:$I$6, 0))*F40^2+INDEX('IL TRM v14 Table'!$E$18:$I$20, 2, MATCH(E40, 'IL TRM v14 Table'!$E$6:$I$6, 0))*F40+INDEX('IL TRM v14 Table'!$E$18:$I$20, 3, MATCH(E40, 'IL TRM v14 Table'!$E$6:$I$6, 0)), "")</f>
        <v/>
      </c>
      <c r="J40" s="162"/>
      <c r="K40" s="162"/>
      <c r="L40" s="161">
        <f t="shared" si="1"/>
        <v>0</v>
      </c>
      <c r="M40" s="161">
        <f t="shared" si="0"/>
        <v>0</v>
      </c>
      <c r="N40" s="161" t="str">
        <f t="shared" si="2"/>
        <v/>
      </c>
      <c r="O40" s="161">
        <f t="shared" si="3"/>
        <v>0</v>
      </c>
      <c r="P40" s="167"/>
    </row>
    <row r="41" spans="1:16" x14ac:dyDescent="0.25">
      <c r="A41" s="160">
        <v>38</v>
      </c>
      <c r="B41" s="45"/>
      <c r="C41" s="45"/>
      <c r="D41" s="45"/>
      <c r="E41" s="46"/>
      <c r="F41" s="46"/>
      <c r="G41" s="264"/>
      <c r="H41" s="51"/>
      <c r="I41" s="161" t="str">
        <f>IFERROR(INDEX('IL TRM v14 Table'!$E$18:$I$20, 1, MATCH(E41, 'IL TRM v14 Table'!$E$6:$I$6, 0))*F41^2+INDEX('IL TRM v14 Table'!$E$18:$I$20, 2, MATCH(E41, 'IL TRM v14 Table'!$E$6:$I$6, 0))*F41+INDEX('IL TRM v14 Table'!$E$18:$I$20, 3, MATCH(E41, 'IL TRM v14 Table'!$E$6:$I$6, 0)), "")</f>
        <v/>
      </c>
      <c r="J41" s="162"/>
      <c r="K41" s="162"/>
      <c r="L41" s="161">
        <f t="shared" si="1"/>
        <v>0</v>
      </c>
      <c r="M41" s="161">
        <f t="shared" si="0"/>
        <v>0</v>
      </c>
      <c r="N41" s="161" t="str">
        <f t="shared" si="2"/>
        <v/>
      </c>
      <c r="O41" s="161">
        <f t="shared" si="3"/>
        <v>0</v>
      </c>
      <c r="P41" s="167"/>
    </row>
    <row r="42" spans="1:16" x14ac:dyDescent="0.25">
      <c r="A42" s="160">
        <v>39</v>
      </c>
      <c r="B42" s="45"/>
      <c r="C42" s="45"/>
      <c r="D42" s="45"/>
      <c r="E42" s="46"/>
      <c r="F42" s="46"/>
      <c r="G42" s="264"/>
      <c r="H42" s="51"/>
      <c r="I42" s="161" t="str">
        <f>IFERROR(INDEX('IL TRM v14 Table'!$E$18:$I$20, 1, MATCH(E42, 'IL TRM v14 Table'!$E$6:$I$6, 0))*F42^2+INDEX('IL TRM v14 Table'!$E$18:$I$20, 2, MATCH(E42, 'IL TRM v14 Table'!$E$6:$I$6, 0))*F42+INDEX('IL TRM v14 Table'!$E$18:$I$20, 3, MATCH(E42, 'IL TRM v14 Table'!$E$6:$I$6, 0)), "")</f>
        <v/>
      </c>
      <c r="J42" s="162"/>
      <c r="K42" s="162"/>
      <c r="L42" s="161">
        <f t="shared" si="1"/>
        <v>0</v>
      </c>
      <c r="M42" s="161">
        <f t="shared" si="0"/>
        <v>0</v>
      </c>
      <c r="N42" s="161" t="str">
        <f t="shared" si="2"/>
        <v/>
      </c>
      <c r="O42" s="161">
        <f t="shared" si="3"/>
        <v>0</v>
      </c>
      <c r="P42" s="167"/>
    </row>
    <row r="43" spans="1:16" x14ac:dyDescent="0.25">
      <c r="A43" s="160">
        <v>40</v>
      </c>
      <c r="B43" s="45"/>
      <c r="C43" s="45"/>
      <c r="D43" s="45"/>
      <c r="E43" s="46"/>
      <c r="F43" s="46"/>
      <c r="G43" s="264"/>
      <c r="H43" s="51"/>
      <c r="I43" s="161" t="str">
        <f>IFERROR(INDEX('IL TRM v14 Table'!$E$18:$I$20, 1, MATCH(E43, 'IL TRM v14 Table'!$E$6:$I$6, 0))*F43^2+INDEX('IL TRM v14 Table'!$E$18:$I$20, 2, MATCH(E43, 'IL TRM v14 Table'!$E$6:$I$6, 0))*F43+INDEX('IL TRM v14 Table'!$E$18:$I$20, 3, MATCH(E43, 'IL TRM v14 Table'!$E$6:$I$6, 0)), "")</f>
        <v/>
      </c>
      <c r="J43" s="162"/>
      <c r="K43" s="162"/>
      <c r="L43" s="161">
        <f t="shared" si="1"/>
        <v>0</v>
      </c>
      <c r="M43" s="161">
        <f t="shared" si="0"/>
        <v>0</v>
      </c>
      <c r="N43" s="161" t="str">
        <f t="shared" si="2"/>
        <v/>
      </c>
      <c r="O43" s="161">
        <f t="shared" si="3"/>
        <v>0</v>
      </c>
      <c r="P43" s="167"/>
    </row>
    <row r="44" spans="1:16" x14ac:dyDescent="0.25">
      <c r="A44" s="160">
        <v>41</v>
      </c>
      <c r="B44" s="45"/>
      <c r="C44" s="45"/>
      <c r="D44" s="45"/>
      <c r="E44" s="46"/>
      <c r="F44" s="46"/>
      <c r="G44" s="264"/>
      <c r="H44" s="51"/>
      <c r="I44" s="161" t="str">
        <f>IFERROR(INDEX('IL TRM v14 Table'!$E$18:$I$20, 1, MATCH(E44, 'IL TRM v14 Table'!$E$6:$I$6, 0))*F44^2+INDEX('IL TRM v14 Table'!$E$18:$I$20, 2, MATCH(E44, 'IL TRM v14 Table'!$E$6:$I$6, 0))*F44+INDEX('IL TRM v14 Table'!$E$18:$I$20, 3, MATCH(E44, 'IL TRM v14 Table'!$E$6:$I$6, 0)), "")</f>
        <v/>
      </c>
      <c r="J44" s="162"/>
      <c r="K44" s="162"/>
      <c r="L44" s="161">
        <f t="shared" si="1"/>
        <v>0</v>
      </c>
      <c r="M44" s="161">
        <f t="shared" si="0"/>
        <v>0</v>
      </c>
      <c r="N44" s="161" t="str">
        <f t="shared" si="2"/>
        <v/>
      </c>
      <c r="O44" s="161">
        <f t="shared" si="3"/>
        <v>0</v>
      </c>
      <c r="P44" s="167"/>
    </row>
    <row r="45" spans="1:16" x14ac:dyDescent="0.25">
      <c r="A45" s="160">
        <v>42</v>
      </c>
      <c r="B45" s="45"/>
      <c r="C45" s="45"/>
      <c r="D45" s="45"/>
      <c r="E45" s="46"/>
      <c r="F45" s="46"/>
      <c r="G45" s="264"/>
      <c r="H45" s="51"/>
      <c r="I45" s="161" t="str">
        <f>IFERROR(INDEX('IL TRM v14 Table'!$E$18:$I$20, 1, MATCH(E45, 'IL TRM v14 Table'!$E$6:$I$6, 0))*F45^2+INDEX('IL TRM v14 Table'!$E$18:$I$20, 2, MATCH(E45, 'IL TRM v14 Table'!$E$6:$I$6, 0))*F45+INDEX('IL TRM v14 Table'!$E$18:$I$20, 3, MATCH(E45, 'IL TRM v14 Table'!$E$6:$I$6, 0)), "")</f>
        <v/>
      </c>
      <c r="J45" s="162"/>
      <c r="K45" s="162"/>
      <c r="L45" s="161">
        <f t="shared" si="1"/>
        <v>0</v>
      </c>
      <c r="M45" s="161">
        <f t="shared" si="0"/>
        <v>0</v>
      </c>
      <c r="N45" s="161" t="str">
        <f t="shared" si="2"/>
        <v/>
      </c>
      <c r="O45" s="161">
        <f t="shared" si="3"/>
        <v>0</v>
      </c>
      <c r="P45" s="167"/>
    </row>
    <row r="46" spans="1:16" x14ac:dyDescent="0.25">
      <c r="A46" s="160">
        <v>43</v>
      </c>
      <c r="B46" s="45"/>
      <c r="C46" s="45"/>
      <c r="D46" s="45"/>
      <c r="E46" s="46"/>
      <c r="F46" s="46"/>
      <c r="G46" s="264"/>
      <c r="H46" s="51"/>
      <c r="I46" s="161" t="str">
        <f>IFERROR(INDEX('IL TRM v14 Table'!$E$18:$I$20, 1, MATCH(E46, 'IL TRM v14 Table'!$E$6:$I$6, 0))*F46^2+INDEX('IL TRM v14 Table'!$E$18:$I$20, 2, MATCH(E46, 'IL TRM v14 Table'!$E$6:$I$6, 0))*F46+INDEX('IL TRM v14 Table'!$E$18:$I$20, 3, MATCH(E46, 'IL TRM v14 Table'!$E$6:$I$6, 0)), "")</f>
        <v/>
      </c>
      <c r="J46" s="162"/>
      <c r="K46" s="162"/>
      <c r="L46" s="161">
        <f t="shared" si="1"/>
        <v>0</v>
      </c>
      <c r="M46" s="161">
        <f t="shared" si="0"/>
        <v>0</v>
      </c>
      <c r="N46" s="161" t="str">
        <f t="shared" si="2"/>
        <v/>
      </c>
      <c r="O46" s="161">
        <f t="shared" si="3"/>
        <v>0</v>
      </c>
      <c r="P46" s="167"/>
    </row>
    <row r="47" spans="1:16" x14ac:dyDescent="0.25">
      <c r="A47" s="160">
        <v>44</v>
      </c>
      <c r="B47" s="45"/>
      <c r="C47" s="45"/>
      <c r="D47" s="45"/>
      <c r="E47" s="46"/>
      <c r="F47" s="46"/>
      <c r="G47" s="264"/>
      <c r="H47" s="51"/>
      <c r="I47" s="161" t="str">
        <f>IFERROR(INDEX('IL TRM v14 Table'!$E$18:$I$20, 1, MATCH(E47, 'IL TRM v14 Table'!$E$6:$I$6, 0))*F47^2+INDEX('IL TRM v14 Table'!$E$18:$I$20, 2, MATCH(E47, 'IL TRM v14 Table'!$E$6:$I$6, 0))*F47+INDEX('IL TRM v14 Table'!$E$18:$I$20, 3, MATCH(E47, 'IL TRM v14 Table'!$E$6:$I$6, 0)), "")</f>
        <v/>
      </c>
      <c r="J47" s="162"/>
      <c r="K47" s="162"/>
      <c r="L47" s="161">
        <f t="shared" si="1"/>
        <v>0</v>
      </c>
      <c r="M47" s="161">
        <f t="shared" si="0"/>
        <v>0</v>
      </c>
      <c r="N47" s="161" t="str">
        <f t="shared" si="2"/>
        <v/>
      </c>
      <c r="O47" s="161">
        <f t="shared" si="3"/>
        <v>0</v>
      </c>
      <c r="P47" s="167"/>
    </row>
    <row r="48" spans="1:16" x14ac:dyDescent="0.25">
      <c r="A48" s="160">
        <v>45</v>
      </c>
      <c r="B48" s="45"/>
      <c r="C48" s="45"/>
      <c r="D48" s="45"/>
      <c r="E48" s="46"/>
      <c r="F48" s="46"/>
      <c r="G48" s="264"/>
      <c r="H48" s="51"/>
      <c r="I48" s="161" t="str">
        <f>IFERROR(INDEX('IL TRM v14 Table'!$E$18:$I$20, 1, MATCH(E48, 'IL TRM v14 Table'!$E$6:$I$6, 0))*F48^2+INDEX('IL TRM v14 Table'!$E$18:$I$20, 2, MATCH(E48, 'IL TRM v14 Table'!$E$6:$I$6, 0))*F48+INDEX('IL TRM v14 Table'!$E$18:$I$20, 3, MATCH(E48, 'IL TRM v14 Table'!$E$6:$I$6, 0)), "")</f>
        <v/>
      </c>
      <c r="J48" s="162"/>
      <c r="K48" s="162"/>
      <c r="L48" s="161">
        <f t="shared" si="1"/>
        <v>0</v>
      </c>
      <c r="M48" s="161">
        <f t="shared" si="0"/>
        <v>0</v>
      </c>
      <c r="N48" s="161" t="str">
        <f t="shared" si="2"/>
        <v/>
      </c>
      <c r="O48" s="161">
        <f t="shared" si="3"/>
        <v>0</v>
      </c>
      <c r="P48" s="167"/>
    </row>
    <row r="49" spans="1:16" x14ac:dyDescent="0.25">
      <c r="A49" s="160">
        <v>46</v>
      </c>
      <c r="B49" s="45"/>
      <c r="C49" s="45"/>
      <c r="D49" s="45"/>
      <c r="E49" s="46"/>
      <c r="F49" s="46"/>
      <c r="G49" s="264"/>
      <c r="H49" s="51"/>
      <c r="I49" s="161" t="str">
        <f>IFERROR(INDEX('IL TRM v14 Table'!$E$18:$I$20, 1, MATCH(E49, 'IL TRM v14 Table'!$E$6:$I$6, 0))*F49^2+INDEX('IL TRM v14 Table'!$E$18:$I$20, 2, MATCH(E49, 'IL TRM v14 Table'!$E$6:$I$6, 0))*F49+INDEX('IL TRM v14 Table'!$E$18:$I$20, 3, MATCH(E49, 'IL TRM v14 Table'!$E$6:$I$6, 0)), "")</f>
        <v/>
      </c>
      <c r="J49" s="162"/>
      <c r="K49" s="162"/>
      <c r="L49" s="161">
        <f t="shared" si="1"/>
        <v>0</v>
      </c>
      <c r="M49" s="161">
        <f t="shared" si="0"/>
        <v>0</v>
      </c>
      <c r="N49" s="161" t="str">
        <f t="shared" si="2"/>
        <v/>
      </c>
      <c r="O49" s="161">
        <f t="shared" si="3"/>
        <v>0</v>
      </c>
      <c r="P49" s="167"/>
    </row>
    <row r="50" spans="1:16" x14ac:dyDescent="0.25">
      <c r="A50" s="160">
        <v>47</v>
      </c>
      <c r="B50" s="45"/>
      <c r="C50" s="45"/>
      <c r="D50" s="45"/>
      <c r="E50" s="46"/>
      <c r="F50" s="46"/>
      <c r="G50" s="264"/>
      <c r="H50" s="51"/>
      <c r="I50" s="161" t="str">
        <f>IFERROR(INDEX('IL TRM v14 Table'!$E$18:$I$20, 1, MATCH(E50, 'IL TRM v14 Table'!$E$6:$I$6, 0))*F50^2+INDEX('IL TRM v14 Table'!$E$18:$I$20, 2, MATCH(E50, 'IL TRM v14 Table'!$E$6:$I$6, 0))*F50+INDEX('IL TRM v14 Table'!$E$18:$I$20, 3, MATCH(E50, 'IL TRM v14 Table'!$E$6:$I$6, 0)), "")</f>
        <v/>
      </c>
      <c r="J50" s="162"/>
      <c r="K50" s="162"/>
      <c r="L50" s="161">
        <f t="shared" si="1"/>
        <v>0</v>
      </c>
      <c r="M50" s="161">
        <f t="shared" si="0"/>
        <v>0</v>
      </c>
      <c r="N50" s="161" t="str">
        <f t="shared" si="2"/>
        <v/>
      </c>
      <c r="O50" s="161">
        <f t="shared" si="3"/>
        <v>0</v>
      </c>
      <c r="P50" s="167"/>
    </row>
    <row r="51" spans="1:16" x14ac:dyDescent="0.25">
      <c r="A51" s="160">
        <v>48</v>
      </c>
      <c r="B51" s="45"/>
      <c r="C51" s="45"/>
      <c r="D51" s="45"/>
      <c r="E51" s="46"/>
      <c r="F51" s="46"/>
      <c r="G51" s="264"/>
      <c r="H51" s="51"/>
      <c r="I51" s="161" t="str">
        <f>IFERROR(INDEX('IL TRM v14 Table'!$E$18:$I$20, 1, MATCH(E51, 'IL TRM v14 Table'!$E$6:$I$6, 0))*F51^2+INDEX('IL TRM v14 Table'!$E$18:$I$20, 2, MATCH(E51, 'IL TRM v14 Table'!$E$6:$I$6, 0))*F51+INDEX('IL TRM v14 Table'!$E$18:$I$20, 3, MATCH(E51, 'IL TRM v14 Table'!$E$6:$I$6, 0)), "")</f>
        <v/>
      </c>
      <c r="J51" s="162"/>
      <c r="K51" s="162"/>
      <c r="L51" s="161">
        <f t="shared" si="1"/>
        <v>0</v>
      </c>
      <c r="M51" s="161">
        <f t="shared" si="0"/>
        <v>0</v>
      </c>
      <c r="N51" s="161" t="str">
        <f t="shared" si="2"/>
        <v/>
      </c>
      <c r="O51" s="161">
        <f t="shared" si="3"/>
        <v>0</v>
      </c>
      <c r="P51" s="167"/>
    </row>
    <row r="52" spans="1:16" x14ac:dyDescent="0.25">
      <c r="A52" s="160">
        <v>49</v>
      </c>
      <c r="B52" s="45"/>
      <c r="C52" s="45"/>
      <c r="D52" s="45"/>
      <c r="E52" s="46"/>
      <c r="F52" s="46"/>
      <c r="G52" s="264"/>
      <c r="H52" s="51"/>
      <c r="I52" s="161" t="str">
        <f>IFERROR(INDEX('IL TRM v14 Table'!$E$18:$I$20, 1, MATCH(E52, 'IL TRM v14 Table'!$E$6:$I$6, 0))*F52^2+INDEX('IL TRM v14 Table'!$E$18:$I$20, 2, MATCH(E52, 'IL TRM v14 Table'!$E$6:$I$6, 0))*F52+INDEX('IL TRM v14 Table'!$E$18:$I$20, 3, MATCH(E52, 'IL TRM v14 Table'!$E$6:$I$6, 0)), "")</f>
        <v/>
      </c>
      <c r="J52" s="162"/>
      <c r="K52" s="162"/>
      <c r="L52" s="161">
        <f t="shared" si="1"/>
        <v>0</v>
      </c>
      <c r="M52" s="161">
        <f t="shared" si="0"/>
        <v>0</v>
      </c>
      <c r="N52" s="161" t="str">
        <f t="shared" si="2"/>
        <v/>
      </c>
      <c r="O52" s="161">
        <f t="shared" si="3"/>
        <v>0</v>
      </c>
      <c r="P52" s="167"/>
    </row>
    <row r="53" spans="1:16" x14ac:dyDescent="0.25">
      <c r="A53" s="160">
        <v>50</v>
      </c>
      <c r="B53" s="45"/>
      <c r="C53" s="45"/>
      <c r="D53" s="45"/>
      <c r="E53" s="46"/>
      <c r="F53" s="46"/>
      <c r="G53" s="264"/>
      <c r="H53" s="51"/>
      <c r="I53" s="161" t="str">
        <f>IFERROR(INDEX('IL TRM v14 Table'!$E$18:$I$20, 1, MATCH(E53, 'IL TRM v14 Table'!$E$6:$I$6, 0))*F53^2+INDEX('IL TRM v14 Table'!$E$18:$I$20, 2, MATCH(E53, 'IL TRM v14 Table'!$E$6:$I$6, 0))*F53+INDEX('IL TRM v14 Table'!$E$18:$I$20, 3, MATCH(E53, 'IL TRM v14 Table'!$E$6:$I$6, 0)), "")</f>
        <v/>
      </c>
      <c r="J53" s="162"/>
      <c r="K53" s="162"/>
      <c r="L53" s="161">
        <f t="shared" si="1"/>
        <v>0</v>
      </c>
      <c r="M53" s="161">
        <f t="shared" si="0"/>
        <v>0</v>
      </c>
      <c r="N53" s="161" t="str">
        <f t="shared" si="2"/>
        <v/>
      </c>
      <c r="O53" s="161">
        <f t="shared" si="3"/>
        <v>0</v>
      </c>
      <c r="P53" s="167"/>
    </row>
    <row r="54" spans="1:16" x14ac:dyDescent="0.25">
      <c r="A54" s="160">
        <v>51</v>
      </c>
      <c r="B54" s="45"/>
      <c r="C54" s="45"/>
      <c r="D54" s="45"/>
      <c r="E54" s="46"/>
      <c r="F54" s="46"/>
      <c r="G54" s="264"/>
      <c r="H54" s="51"/>
      <c r="I54" s="161" t="str">
        <f>IFERROR(INDEX('IL TRM v14 Table'!$E$18:$I$20, 1, MATCH(E54, 'IL TRM v14 Table'!$E$6:$I$6, 0))*F54^2+INDEX('IL TRM v14 Table'!$E$18:$I$20, 2, MATCH(E54, 'IL TRM v14 Table'!$E$6:$I$6, 0))*F54+INDEX('IL TRM v14 Table'!$E$18:$I$20, 3, MATCH(E54, 'IL TRM v14 Table'!$E$6:$I$6, 0)), "")</f>
        <v/>
      </c>
      <c r="J54" s="162"/>
      <c r="K54" s="162"/>
      <c r="L54" s="161">
        <f t="shared" si="1"/>
        <v>0</v>
      </c>
      <c r="M54" s="161">
        <f t="shared" si="0"/>
        <v>0</v>
      </c>
      <c r="N54" s="161" t="str">
        <f t="shared" si="2"/>
        <v/>
      </c>
      <c r="O54" s="161">
        <f t="shared" si="3"/>
        <v>0</v>
      </c>
      <c r="P54" s="167"/>
    </row>
    <row r="55" spans="1:16" x14ac:dyDescent="0.25">
      <c r="A55" s="160">
        <v>52</v>
      </c>
      <c r="B55" s="45"/>
      <c r="C55" s="45"/>
      <c r="D55" s="45"/>
      <c r="E55" s="46"/>
      <c r="F55" s="46"/>
      <c r="G55" s="264"/>
      <c r="H55" s="51"/>
      <c r="I55" s="161" t="str">
        <f>IFERROR(INDEX('IL TRM v14 Table'!$E$18:$I$20, 1, MATCH(E55, 'IL TRM v14 Table'!$E$6:$I$6, 0))*F55^2+INDEX('IL TRM v14 Table'!$E$18:$I$20, 2, MATCH(E55, 'IL TRM v14 Table'!$E$6:$I$6, 0))*F55+INDEX('IL TRM v14 Table'!$E$18:$I$20, 3, MATCH(E55, 'IL TRM v14 Table'!$E$6:$I$6, 0)), "")</f>
        <v/>
      </c>
      <c r="J55" s="162"/>
      <c r="K55" s="162"/>
      <c r="L55" s="161">
        <f t="shared" si="1"/>
        <v>0</v>
      </c>
      <c r="M55" s="161">
        <f t="shared" si="0"/>
        <v>0</v>
      </c>
      <c r="N55" s="161" t="str">
        <f t="shared" si="2"/>
        <v/>
      </c>
      <c r="O55" s="161">
        <f t="shared" si="3"/>
        <v>0</v>
      </c>
      <c r="P55" s="167"/>
    </row>
    <row r="56" spans="1:16" x14ac:dyDescent="0.25">
      <c r="A56" s="160">
        <v>53</v>
      </c>
      <c r="B56" s="45"/>
      <c r="C56" s="45"/>
      <c r="D56" s="45"/>
      <c r="E56" s="46"/>
      <c r="F56" s="46"/>
      <c r="G56" s="264"/>
      <c r="H56" s="51"/>
      <c r="I56" s="161" t="str">
        <f>IFERROR(INDEX('IL TRM v14 Table'!$E$18:$I$20, 1, MATCH(E56, 'IL TRM v14 Table'!$E$6:$I$6, 0))*F56^2+INDEX('IL TRM v14 Table'!$E$18:$I$20, 2, MATCH(E56, 'IL TRM v14 Table'!$E$6:$I$6, 0))*F56+INDEX('IL TRM v14 Table'!$E$18:$I$20, 3, MATCH(E56, 'IL TRM v14 Table'!$E$6:$I$6, 0)), "")</f>
        <v/>
      </c>
      <c r="J56" s="162"/>
      <c r="K56" s="162"/>
      <c r="L56" s="161">
        <f t="shared" si="1"/>
        <v>0</v>
      </c>
      <c r="M56" s="161">
        <f t="shared" si="0"/>
        <v>0</v>
      </c>
      <c r="N56" s="161" t="str">
        <f t="shared" si="2"/>
        <v/>
      </c>
      <c r="O56" s="161">
        <f t="shared" si="3"/>
        <v>0</v>
      </c>
      <c r="P56" s="167"/>
    </row>
    <row r="57" spans="1:16" x14ac:dyDescent="0.25">
      <c r="A57" s="160">
        <v>54</v>
      </c>
      <c r="B57" s="45"/>
      <c r="C57" s="45"/>
      <c r="D57" s="45"/>
      <c r="E57" s="46"/>
      <c r="F57" s="46"/>
      <c r="G57" s="264"/>
      <c r="H57" s="51"/>
      <c r="I57" s="161" t="str">
        <f>IFERROR(INDEX('IL TRM v14 Table'!$E$18:$I$20, 1, MATCH(E57, 'IL TRM v14 Table'!$E$6:$I$6, 0))*F57^2+INDEX('IL TRM v14 Table'!$E$18:$I$20, 2, MATCH(E57, 'IL TRM v14 Table'!$E$6:$I$6, 0))*F57+INDEX('IL TRM v14 Table'!$E$18:$I$20, 3, MATCH(E57, 'IL TRM v14 Table'!$E$6:$I$6, 0)), "")</f>
        <v/>
      </c>
      <c r="J57" s="162"/>
      <c r="K57" s="162"/>
      <c r="L57" s="161">
        <f t="shared" si="1"/>
        <v>0</v>
      </c>
      <c r="M57" s="161">
        <f t="shared" si="0"/>
        <v>0</v>
      </c>
      <c r="N57" s="161" t="str">
        <f t="shared" si="2"/>
        <v/>
      </c>
      <c r="O57" s="161">
        <f t="shared" si="3"/>
        <v>0</v>
      </c>
      <c r="P57" s="167"/>
    </row>
    <row r="58" spans="1:16" x14ac:dyDescent="0.25">
      <c r="A58" s="160">
        <v>55</v>
      </c>
      <c r="B58" s="45"/>
      <c r="C58" s="45"/>
      <c r="D58" s="45"/>
      <c r="E58" s="46"/>
      <c r="F58" s="46"/>
      <c r="G58" s="264"/>
      <c r="H58" s="51"/>
      <c r="I58" s="161" t="str">
        <f>IFERROR(INDEX('IL TRM v14 Table'!$E$18:$I$20, 1, MATCH(E58, 'IL TRM v14 Table'!$E$6:$I$6, 0))*F58^2+INDEX('IL TRM v14 Table'!$E$18:$I$20, 2, MATCH(E58, 'IL TRM v14 Table'!$E$6:$I$6, 0))*F58+INDEX('IL TRM v14 Table'!$E$18:$I$20, 3, MATCH(E58, 'IL TRM v14 Table'!$E$6:$I$6, 0)), "")</f>
        <v/>
      </c>
      <c r="J58" s="162"/>
      <c r="K58" s="162"/>
      <c r="L58" s="161">
        <f t="shared" si="1"/>
        <v>0</v>
      </c>
      <c r="M58" s="161">
        <f t="shared" si="0"/>
        <v>0</v>
      </c>
      <c r="N58" s="161" t="str">
        <f t="shared" si="2"/>
        <v/>
      </c>
      <c r="O58" s="161">
        <f t="shared" si="3"/>
        <v>0</v>
      </c>
      <c r="P58" s="167"/>
    </row>
    <row r="59" spans="1:16" x14ac:dyDescent="0.25">
      <c r="A59" s="160">
        <v>56</v>
      </c>
      <c r="B59" s="45"/>
      <c r="C59" s="45"/>
      <c r="D59" s="45"/>
      <c r="E59" s="46"/>
      <c r="F59" s="46"/>
      <c r="G59" s="264"/>
      <c r="H59" s="51"/>
      <c r="I59" s="161" t="str">
        <f>IFERROR(INDEX('IL TRM v14 Table'!$E$18:$I$20, 1, MATCH(E59, 'IL TRM v14 Table'!$E$6:$I$6, 0))*F59^2+INDEX('IL TRM v14 Table'!$E$18:$I$20, 2, MATCH(E59, 'IL TRM v14 Table'!$E$6:$I$6, 0))*F59+INDEX('IL TRM v14 Table'!$E$18:$I$20, 3, MATCH(E59, 'IL TRM v14 Table'!$E$6:$I$6, 0)), "")</f>
        <v/>
      </c>
      <c r="J59" s="162"/>
      <c r="K59" s="162"/>
      <c r="L59" s="161">
        <f t="shared" si="1"/>
        <v>0</v>
      </c>
      <c r="M59" s="161">
        <f t="shared" si="0"/>
        <v>0</v>
      </c>
      <c r="N59" s="161" t="str">
        <f t="shared" si="2"/>
        <v/>
      </c>
      <c r="O59" s="161">
        <f t="shared" si="3"/>
        <v>0</v>
      </c>
      <c r="P59" s="167"/>
    </row>
    <row r="60" spans="1:16" x14ac:dyDescent="0.25">
      <c r="A60" s="160">
        <v>57</v>
      </c>
      <c r="B60" s="45"/>
      <c r="C60" s="45"/>
      <c r="D60" s="45"/>
      <c r="E60" s="46"/>
      <c r="F60" s="46"/>
      <c r="G60" s="264"/>
      <c r="H60" s="51"/>
      <c r="I60" s="161" t="str">
        <f>IFERROR(INDEX('IL TRM v14 Table'!$E$18:$I$20, 1, MATCH(E60, 'IL TRM v14 Table'!$E$6:$I$6, 0))*F60^2+INDEX('IL TRM v14 Table'!$E$18:$I$20, 2, MATCH(E60, 'IL TRM v14 Table'!$E$6:$I$6, 0))*F60+INDEX('IL TRM v14 Table'!$E$18:$I$20, 3, MATCH(E60, 'IL TRM v14 Table'!$E$6:$I$6, 0)), "")</f>
        <v/>
      </c>
      <c r="J60" s="162"/>
      <c r="K60" s="162"/>
      <c r="L60" s="161">
        <f t="shared" si="1"/>
        <v>0</v>
      </c>
      <c r="M60" s="161">
        <f t="shared" si="0"/>
        <v>0</v>
      </c>
      <c r="N60" s="161" t="str">
        <f t="shared" si="2"/>
        <v/>
      </c>
      <c r="O60" s="161">
        <f t="shared" si="3"/>
        <v>0</v>
      </c>
      <c r="P60" s="167"/>
    </row>
    <row r="61" spans="1:16" x14ac:dyDescent="0.25">
      <c r="A61" s="160">
        <v>58</v>
      </c>
      <c r="B61" s="45"/>
      <c r="C61" s="45"/>
      <c r="D61" s="45"/>
      <c r="E61" s="46"/>
      <c r="F61" s="46"/>
      <c r="G61" s="264"/>
      <c r="H61" s="51"/>
      <c r="I61" s="161" t="str">
        <f>IFERROR(INDEX('IL TRM v14 Table'!$E$18:$I$20, 1, MATCH(E61, 'IL TRM v14 Table'!$E$6:$I$6, 0))*F61^2+INDEX('IL TRM v14 Table'!$E$18:$I$20, 2, MATCH(E61, 'IL TRM v14 Table'!$E$6:$I$6, 0))*F61+INDEX('IL TRM v14 Table'!$E$18:$I$20, 3, MATCH(E61, 'IL TRM v14 Table'!$E$6:$I$6, 0)), "")</f>
        <v/>
      </c>
      <c r="J61" s="162"/>
      <c r="K61" s="162"/>
      <c r="L61" s="161">
        <f t="shared" si="1"/>
        <v>0</v>
      </c>
      <c r="M61" s="161">
        <f t="shared" si="0"/>
        <v>0</v>
      </c>
      <c r="N61" s="161" t="str">
        <f t="shared" si="2"/>
        <v/>
      </c>
      <c r="O61" s="161">
        <f t="shared" si="3"/>
        <v>0</v>
      </c>
      <c r="P61" s="167"/>
    </row>
    <row r="62" spans="1:16" x14ac:dyDescent="0.25">
      <c r="A62" s="160">
        <v>59</v>
      </c>
      <c r="B62" s="45"/>
      <c r="C62" s="45"/>
      <c r="D62" s="45"/>
      <c r="E62" s="46"/>
      <c r="F62" s="46"/>
      <c r="G62" s="264"/>
      <c r="H62" s="51"/>
      <c r="I62" s="161" t="str">
        <f>IFERROR(INDEX('IL TRM v14 Table'!$E$18:$I$20, 1, MATCH(E62, 'IL TRM v14 Table'!$E$6:$I$6, 0))*F62^2+INDEX('IL TRM v14 Table'!$E$18:$I$20, 2, MATCH(E62, 'IL TRM v14 Table'!$E$6:$I$6, 0))*F62+INDEX('IL TRM v14 Table'!$E$18:$I$20, 3, MATCH(E62, 'IL TRM v14 Table'!$E$6:$I$6, 0)), "")</f>
        <v/>
      </c>
      <c r="J62" s="162"/>
      <c r="K62" s="162"/>
      <c r="L62" s="161">
        <f t="shared" si="1"/>
        <v>0</v>
      </c>
      <c r="M62" s="161">
        <f t="shared" si="0"/>
        <v>0</v>
      </c>
      <c r="N62" s="161" t="str">
        <f t="shared" si="2"/>
        <v/>
      </c>
      <c r="O62" s="161">
        <f t="shared" si="3"/>
        <v>0</v>
      </c>
      <c r="P62" s="167"/>
    </row>
    <row r="63" spans="1:16" x14ac:dyDescent="0.25">
      <c r="A63" s="160">
        <v>60</v>
      </c>
      <c r="B63" s="45"/>
      <c r="C63" s="45"/>
      <c r="D63" s="45"/>
      <c r="E63" s="46"/>
      <c r="F63" s="46"/>
      <c r="G63" s="264"/>
      <c r="H63" s="51"/>
      <c r="I63" s="161" t="str">
        <f>IFERROR(INDEX('IL TRM v14 Table'!$E$18:$I$20, 1, MATCH(E63, 'IL TRM v14 Table'!$E$6:$I$6, 0))*F63^2+INDEX('IL TRM v14 Table'!$E$18:$I$20, 2, MATCH(E63, 'IL TRM v14 Table'!$E$6:$I$6, 0))*F63+INDEX('IL TRM v14 Table'!$E$18:$I$20, 3, MATCH(E63, 'IL TRM v14 Table'!$E$6:$I$6, 0)), "")</f>
        <v/>
      </c>
      <c r="J63" s="162"/>
      <c r="K63" s="162"/>
      <c r="L63" s="161">
        <f t="shared" si="1"/>
        <v>0</v>
      </c>
      <c r="M63" s="161">
        <f t="shared" si="0"/>
        <v>0</v>
      </c>
      <c r="N63" s="161" t="str">
        <f t="shared" si="2"/>
        <v/>
      </c>
      <c r="O63" s="161">
        <f t="shared" si="3"/>
        <v>0</v>
      </c>
      <c r="P63" s="167"/>
    </row>
    <row r="64" spans="1:16" x14ac:dyDescent="0.25">
      <c r="A64" s="160">
        <v>61</v>
      </c>
      <c r="B64" s="45"/>
      <c r="C64" s="45"/>
      <c r="D64" s="45"/>
      <c r="E64" s="46"/>
      <c r="F64" s="46"/>
      <c r="G64" s="264"/>
      <c r="H64" s="51"/>
      <c r="I64" s="161" t="str">
        <f>IFERROR(INDEX('IL TRM v14 Table'!$E$18:$I$20, 1, MATCH(E64, 'IL TRM v14 Table'!$E$6:$I$6, 0))*F64^2+INDEX('IL TRM v14 Table'!$E$18:$I$20, 2, MATCH(E64, 'IL TRM v14 Table'!$E$6:$I$6, 0))*F64+INDEX('IL TRM v14 Table'!$E$18:$I$20, 3, MATCH(E64, 'IL TRM v14 Table'!$E$6:$I$6, 0)), "")</f>
        <v/>
      </c>
      <c r="J64" s="162"/>
      <c r="K64" s="162"/>
      <c r="L64" s="161">
        <f t="shared" si="1"/>
        <v>0</v>
      </c>
      <c r="M64" s="161">
        <f t="shared" si="0"/>
        <v>0</v>
      </c>
      <c r="N64" s="161" t="str">
        <f t="shared" si="2"/>
        <v/>
      </c>
      <c r="O64" s="161">
        <f t="shared" si="3"/>
        <v>0</v>
      </c>
      <c r="P64" s="167"/>
    </row>
    <row r="65" spans="1:16" x14ac:dyDescent="0.25">
      <c r="A65" s="160">
        <v>62</v>
      </c>
      <c r="B65" s="45"/>
      <c r="C65" s="45"/>
      <c r="D65" s="45"/>
      <c r="E65" s="46"/>
      <c r="F65" s="46"/>
      <c r="G65" s="264"/>
      <c r="H65" s="51"/>
      <c r="I65" s="161" t="str">
        <f>IFERROR(INDEX('IL TRM v14 Table'!$E$18:$I$20, 1, MATCH(E65, 'IL TRM v14 Table'!$E$6:$I$6, 0))*F65^2+INDEX('IL TRM v14 Table'!$E$18:$I$20, 2, MATCH(E65, 'IL TRM v14 Table'!$E$6:$I$6, 0))*F65+INDEX('IL TRM v14 Table'!$E$18:$I$20, 3, MATCH(E65, 'IL TRM v14 Table'!$E$6:$I$6, 0)), "")</f>
        <v/>
      </c>
      <c r="J65" s="162"/>
      <c r="K65" s="162"/>
      <c r="L65" s="161">
        <f t="shared" si="1"/>
        <v>0</v>
      </c>
      <c r="M65" s="161">
        <f t="shared" si="0"/>
        <v>0</v>
      </c>
      <c r="N65" s="161" t="str">
        <f t="shared" si="2"/>
        <v/>
      </c>
      <c r="O65" s="161">
        <f t="shared" si="3"/>
        <v>0</v>
      </c>
      <c r="P65" s="167"/>
    </row>
    <row r="66" spans="1:16" x14ac:dyDescent="0.25">
      <c r="A66" s="160">
        <v>63</v>
      </c>
      <c r="B66" s="45"/>
      <c r="C66" s="45"/>
      <c r="D66" s="45"/>
      <c r="E66" s="46"/>
      <c r="F66" s="46"/>
      <c r="G66" s="264"/>
      <c r="H66" s="51"/>
      <c r="I66" s="161" t="str">
        <f>IFERROR(INDEX('IL TRM v14 Table'!$E$18:$I$20, 1, MATCH(E66, 'IL TRM v14 Table'!$E$6:$I$6, 0))*F66^2+INDEX('IL TRM v14 Table'!$E$18:$I$20, 2, MATCH(E66, 'IL TRM v14 Table'!$E$6:$I$6, 0))*F66+INDEX('IL TRM v14 Table'!$E$18:$I$20, 3, MATCH(E66, 'IL TRM v14 Table'!$E$6:$I$6, 0)), "")</f>
        <v/>
      </c>
      <c r="J66" s="162"/>
      <c r="K66" s="162"/>
      <c r="L66" s="161">
        <f t="shared" si="1"/>
        <v>0</v>
      </c>
      <c r="M66" s="161">
        <f t="shared" si="0"/>
        <v>0</v>
      </c>
      <c r="N66" s="161" t="str">
        <f t="shared" si="2"/>
        <v/>
      </c>
      <c r="O66" s="161">
        <f t="shared" si="3"/>
        <v>0</v>
      </c>
      <c r="P66" s="167"/>
    </row>
    <row r="67" spans="1:16" x14ac:dyDescent="0.25">
      <c r="A67" s="160">
        <v>64</v>
      </c>
      <c r="B67" s="45"/>
      <c r="C67" s="45"/>
      <c r="D67" s="45"/>
      <c r="E67" s="46"/>
      <c r="F67" s="46"/>
      <c r="G67" s="264"/>
      <c r="H67" s="51"/>
      <c r="I67" s="161" t="str">
        <f>IFERROR(INDEX('IL TRM v14 Table'!$E$18:$I$20, 1, MATCH(E67, 'IL TRM v14 Table'!$E$6:$I$6, 0))*F67^2+INDEX('IL TRM v14 Table'!$E$18:$I$20, 2, MATCH(E67, 'IL TRM v14 Table'!$E$6:$I$6, 0))*F67+INDEX('IL TRM v14 Table'!$E$18:$I$20, 3, MATCH(E67, 'IL TRM v14 Table'!$E$6:$I$6, 0)), "")</f>
        <v/>
      </c>
      <c r="J67" s="162"/>
      <c r="K67" s="162"/>
      <c r="L67" s="161">
        <f t="shared" si="1"/>
        <v>0</v>
      </c>
      <c r="M67" s="161">
        <f t="shared" si="0"/>
        <v>0</v>
      </c>
      <c r="N67" s="161" t="str">
        <f t="shared" si="2"/>
        <v/>
      </c>
      <c r="O67" s="161">
        <f t="shared" si="3"/>
        <v>0</v>
      </c>
      <c r="P67" s="167"/>
    </row>
    <row r="68" spans="1:16" x14ac:dyDescent="0.25">
      <c r="A68" s="160">
        <v>65</v>
      </c>
      <c r="B68" s="45"/>
      <c r="C68" s="45"/>
      <c r="D68" s="45"/>
      <c r="E68" s="46"/>
      <c r="F68" s="46"/>
      <c r="G68" s="264"/>
      <c r="H68" s="51"/>
      <c r="I68" s="161" t="str">
        <f>IFERROR(INDEX('IL TRM v14 Table'!$E$18:$I$20, 1, MATCH(E68, 'IL TRM v14 Table'!$E$6:$I$6, 0))*F68^2+INDEX('IL TRM v14 Table'!$E$18:$I$20, 2, MATCH(E68, 'IL TRM v14 Table'!$E$6:$I$6, 0))*F68+INDEX('IL TRM v14 Table'!$E$18:$I$20, 3, MATCH(E68, 'IL TRM v14 Table'!$E$6:$I$6, 0)), "")</f>
        <v/>
      </c>
      <c r="J68" s="162"/>
      <c r="K68" s="162"/>
      <c r="L68" s="161">
        <f t="shared" si="1"/>
        <v>0</v>
      </c>
      <c r="M68" s="161">
        <f t="shared" ref="M68:M131" si="4">IF(J68="Y", L68, 0)</f>
        <v>0</v>
      </c>
      <c r="N68" s="161" t="str">
        <f t="shared" si="2"/>
        <v/>
      </c>
      <c r="O68" s="161">
        <f t="shared" si="3"/>
        <v>0</v>
      </c>
      <c r="P68" s="167"/>
    </row>
    <row r="69" spans="1:16" x14ac:dyDescent="0.25">
      <c r="A69" s="160">
        <v>66</v>
      </c>
      <c r="B69" s="45"/>
      <c r="C69" s="45"/>
      <c r="D69" s="45"/>
      <c r="E69" s="46"/>
      <c r="F69" s="46"/>
      <c r="G69" s="264"/>
      <c r="H69" s="51"/>
      <c r="I69" s="161" t="str">
        <f>IFERROR(INDEX('IL TRM v14 Table'!$E$18:$I$20, 1, MATCH(E69, 'IL TRM v14 Table'!$E$6:$I$6, 0))*F69^2+INDEX('IL TRM v14 Table'!$E$18:$I$20, 2, MATCH(E69, 'IL TRM v14 Table'!$E$6:$I$6, 0))*F69+INDEX('IL TRM v14 Table'!$E$18:$I$20, 3, MATCH(E69, 'IL TRM v14 Table'!$E$6:$I$6, 0)), "")</f>
        <v/>
      </c>
      <c r="J69" s="162"/>
      <c r="K69" s="162"/>
      <c r="L69" s="161">
        <f t="shared" ref="L69:L132" si="5">IF(K69="Y", H69*0.5, H69)</f>
        <v>0</v>
      </c>
      <c r="M69" s="161">
        <f t="shared" si="4"/>
        <v>0</v>
      </c>
      <c r="N69" s="161" t="str">
        <f t="shared" ref="N69:N132" si="6">IF(K69="Y", I69*0.5, I69)</f>
        <v/>
      </c>
      <c r="O69" s="161">
        <f t="shared" ref="O69:O132" si="7">IF(J69="Y", N69, 0)</f>
        <v>0</v>
      </c>
      <c r="P69" s="167"/>
    </row>
    <row r="70" spans="1:16" x14ac:dyDescent="0.25">
      <c r="A70" s="160">
        <v>67</v>
      </c>
      <c r="B70" s="45"/>
      <c r="C70" s="45"/>
      <c r="D70" s="45"/>
      <c r="E70" s="46"/>
      <c r="F70" s="46"/>
      <c r="G70" s="264"/>
      <c r="H70" s="51"/>
      <c r="I70" s="161" t="str">
        <f>IFERROR(INDEX('IL TRM v14 Table'!$E$18:$I$20, 1, MATCH(E70, 'IL TRM v14 Table'!$E$6:$I$6, 0))*F70^2+INDEX('IL TRM v14 Table'!$E$18:$I$20, 2, MATCH(E70, 'IL TRM v14 Table'!$E$6:$I$6, 0))*F70+INDEX('IL TRM v14 Table'!$E$18:$I$20, 3, MATCH(E70, 'IL TRM v14 Table'!$E$6:$I$6, 0)), "")</f>
        <v/>
      </c>
      <c r="J70" s="162"/>
      <c r="K70" s="162"/>
      <c r="L70" s="161">
        <f t="shared" si="5"/>
        <v>0</v>
      </c>
      <c r="M70" s="161">
        <f t="shared" si="4"/>
        <v>0</v>
      </c>
      <c r="N70" s="161" t="str">
        <f t="shared" si="6"/>
        <v/>
      </c>
      <c r="O70" s="161">
        <f t="shared" si="7"/>
        <v>0</v>
      </c>
      <c r="P70" s="167"/>
    </row>
    <row r="71" spans="1:16" x14ac:dyDescent="0.25">
      <c r="A71" s="160">
        <v>68</v>
      </c>
      <c r="B71" s="45"/>
      <c r="C71" s="45"/>
      <c r="D71" s="45"/>
      <c r="E71" s="46"/>
      <c r="F71" s="46"/>
      <c r="G71" s="264"/>
      <c r="H71" s="51"/>
      <c r="I71" s="161" t="str">
        <f>IFERROR(INDEX('IL TRM v14 Table'!$E$18:$I$20, 1, MATCH(E71, 'IL TRM v14 Table'!$E$6:$I$6, 0))*F71^2+INDEX('IL TRM v14 Table'!$E$18:$I$20, 2, MATCH(E71, 'IL TRM v14 Table'!$E$6:$I$6, 0))*F71+INDEX('IL TRM v14 Table'!$E$18:$I$20, 3, MATCH(E71, 'IL TRM v14 Table'!$E$6:$I$6, 0)), "")</f>
        <v/>
      </c>
      <c r="J71" s="162"/>
      <c r="K71" s="162"/>
      <c r="L71" s="161">
        <f t="shared" si="5"/>
        <v>0</v>
      </c>
      <c r="M71" s="161">
        <f t="shared" si="4"/>
        <v>0</v>
      </c>
      <c r="N71" s="161" t="str">
        <f t="shared" si="6"/>
        <v/>
      </c>
      <c r="O71" s="161">
        <f t="shared" si="7"/>
        <v>0</v>
      </c>
      <c r="P71" s="167"/>
    </row>
    <row r="72" spans="1:16" x14ac:dyDescent="0.25">
      <c r="A72" s="160">
        <v>69</v>
      </c>
      <c r="B72" s="45"/>
      <c r="C72" s="45"/>
      <c r="D72" s="45"/>
      <c r="E72" s="46"/>
      <c r="F72" s="46"/>
      <c r="G72" s="264"/>
      <c r="H72" s="51"/>
      <c r="I72" s="161" t="str">
        <f>IFERROR(INDEX('IL TRM v14 Table'!$E$18:$I$20, 1, MATCH(E72, 'IL TRM v14 Table'!$E$6:$I$6, 0))*F72^2+INDEX('IL TRM v14 Table'!$E$18:$I$20, 2, MATCH(E72, 'IL TRM v14 Table'!$E$6:$I$6, 0))*F72+INDEX('IL TRM v14 Table'!$E$18:$I$20, 3, MATCH(E72, 'IL TRM v14 Table'!$E$6:$I$6, 0)), "")</f>
        <v/>
      </c>
      <c r="J72" s="162"/>
      <c r="K72" s="162"/>
      <c r="L72" s="161">
        <f t="shared" si="5"/>
        <v>0</v>
      </c>
      <c r="M72" s="161">
        <f t="shared" si="4"/>
        <v>0</v>
      </c>
      <c r="N72" s="161" t="str">
        <f t="shared" si="6"/>
        <v/>
      </c>
      <c r="O72" s="161">
        <f t="shared" si="7"/>
        <v>0</v>
      </c>
      <c r="P72" s="167"/>
    </row>
    <row r="73" spans="1:16" x14ac:dyDescent="0.25">
      <c r="A73" s="160">
        <v>70</v>
      </c>
      <c r="B73" s="45"/>
      <c r="C73" s="45"/>
      <c r="D73" s="45"/>
      <c r="E73" s="46"/>
      <c r="F73" s="46"/>
      <c r="G73" s="264"/>
      <c r="H73" s="51"/>
      <c r="I73" s="161" t="str">
        <f>IFERROR(INDEX('IL TRM v14 Table'!$E$18:$I$20, 1, MATCH(E73, 'IL TRM v14 Table'!$E$6:$I$6, 0))*F73^2+INDEX('IL TRM v14 Table'!$E$18:$I$20, 2, MATCH(E73, 'IL TRM v14 Table'!$E$6:$I$6, 0))*F73+INDEX('IL TRM v14 Table'!$E$18:$I$20, 3, MATCH(E73, 'IL TRM v14 Table'!$E$6:$I$6, 0)), "")</f>
        <v/>
      </c>
      <c r="J73" s="162"/>
      <c r="K73" s="162"/>
      <c r="L73" s="161">
        <f t="shared" si="5"/>
        <v>0</v>
      </c>
      <c r="M73" s="161">
        <f t="shared" si="4"/>
        <v>0</v>
      </c>
      <c r="N73" s="161" t="str">
        <f t="shared" si="6"/>
        <v/>
      </c>
      <c r="O73" s="161">
        <f t="shared" si="7"/>
        <v>0</v>
      </c>
      <c r="P73" s="167"/>
    </row>
    <row r="74" spans="1:16" x14ac:dyDescent="0.25">
      <c r="A74" s="160">
        <v>71</v>
      </c>
      <c r="B74" s="45"/>
      <c r="C74" s="45"/>
      <c r="D74" s="45"/>
      <c r="E74" s="46"/>
      <c r="F74" s="46"/>
      <c r="G74" s="264"/>
      <c r="H74" s="51"/>
      <c r="I74" s="161" t="str">
        <f>IFERROR(INDEX('IL TRM v14 Table'!$E$18:$I$20, 1, MATCH(E74, 'IL TRM v14 Table'!$E$6:$I$6, 0))*F74^2+INDEX('IL TRM v14 Table'!$E$18:$I$20, 2, MATCH(E74, 'IL TRM v14 Table'!$E$6:$I$6, 0))*F74+INDEX('IL TRM v14 Table'!$E$18:$I$20, 3, MATCH(E74, 'IL TRM v14 Table'!$E$6:$I$6, 0)), "")</f>
        <v/>
      </c>
      <c r="J74" s="162"/>
      <c r="K74" s="162"/>
      <c r="L74" s="161">
        <f t="shared" si="5"/>
        <v>0</v>
      </c>
      <c r="M74" s="161">
        <f t="shared" si="4"/>
        <v>0</v>
      </c>
      <c r="N74" s="161" t="str">
        <f t="shared" si="6"/>
        <v/>
      </c>
      <c r="O74" s="161">
        <f t="shared" si="7"/>
        <v>0</v>
      </c>
      <c r="P74" s="167"/>
    </row>
    <row r="75" spans="1:16" x14ac:dyDescent="0.25">
      <c r="A75" s="160">
        <v>72</v>
      </c>
      <c r="B75" s="45"/>
      <c r="C75" s="45"/>
      <c r="D75" s="45"/>
      <c r="E75" s="46"/>
      <c r="F75" s="46"/>
      <c r="G75" s="264"/>
      <c r="H75" s="51"/>
      <c r="I75" s="161" t="str">
        <f>IFERROR(INDEX('IL TRM v14 Table'!$E$18:$I$20, 1, MATCH(E75, 'IL TRM v14 Table'!$E$6:$I$6, 0))*F75^2+INDEX('IL TRM v14 Table'!$E$18:$I$20, 2, MATCH(E75, 'IL TRM v14 Table'!$E$6:$I$6, 0))*F75+INDEX('IL TRM v14 Table'!$E$18:$I$20, 3, MATCH(E75, 'IL TRM v14 Table'!$E$6:$I$6, 0)), "")</f>
        <v/>
      </c>
      <c r="J75" s="162"/>
      <c r="K75" s="162"/>
      <c r="L75" s="161">
        <f t="shared" si="5"/>
        <v>0</v>
      </c>
      <c r="M75" s="161">
        <f t="shared" si="4"/>
        <v>0</v>
      </c>
      <c r="N75" s="161" t="str">
        <f t="shared" si="6"/>
        <v/>
      </c>
      <c r="O75" s="161">
        <f t="shared" si="7"/>
        <v>0</v>
      </c>
      <c r="P75" s="167"/>
    </row>
    <row r="76" spans="1:16" x14ac:dyDescent="0.25">
      <c r="A76" s="160">
        <v>73</v>
      </c>
      <c r="B76" s="45"/>
      <c r="C76" s="45"/>
      <c r="D76" s="45"/>
      <c r="E76" s="46"/>
      <c r="F76" s="46"/>
      <c r="G76" s="264"/>
      <c r="H76" s="51"/>
      <c r="I76" s="161" t="str">
        <f>IFERROR(INDEX('IL TRM v14 Table'!$E$18:$I$20, 1, MATCH(E76, 'IL TRM v14 Table'!$E$6:$I$6, 0))*F76^2+INDEX('IL TRM v14 Table'!$E$18:$I$20, 2, MATCH(E76, 'IL TRM v14 Table'!$E$6:$I$6, 0))*F76+INDEX('IL TRM v14 Table'!$E$18:$I$20, 3, MATCH(E76, 'IL TRM v14 Table'!$E$6:$I$6, 0)), "")</f>
        <v/>
      </c>
      <c r="J76" s="162"/>
      <c r="K76" s="162"/>
      <c r="L76" s="161">
        <f t="shared" si="5"/>
        <v>0</v>
      </c>
      <c r="M76" s="161">
        <f t="shared" si="4"/>
        <v>0</v>
      </c>
      <c r="N76" s="161" t="str">
        <f t="shared" si="6"/>
        <v/>
      </c>
      <c r="O76" s="161">
        <f t="shared" si="7"/>
        <v>0</v>
      </c>
      <c r="P76" s="167"/>
    </row>
    <row r="77" spans="1:16" x14ac:dyDescent="0.25">
      <c r="A77" s="160">
        <v>74</v>
      </c>
      <c r="B77" s="45"/>
      <c r="C77" s="45"/>
      <c r="D77" s="45"/>
      <c r="E77" s="46"/>
      <c r="F77" s="46"/>
      <c r="G77" s="264"/>
      <c r="H77" s="51"/>
      <c r="I77" s="161" t="str">
        <f>IFERROR(INDEX('IL TRM v14 Table'!$E$18:$I$20, 1, MATCH(E77, 'IL TRM v14 Table'!$E$6:$I$6, 0))*F77^2+INDEX('IL TRM v14 Table'!$E$18:$I$20, 2, MATCH(E77, 'IL TRM v14 Table'!$E$6:$I$6, 0))*F77+INDEX('IL TRM v14 Table'!$E$18:$I$20, 3, MATCH(E77, 'IL TRM v14 Table'!$E$6:$I$6, 0)), "")</f>
        <v/>
      </c>
      <c r="J77" s="162"/>
      <c r="K77" s="162"/>
      <c r="L77" s="161">
        <f t="shared" si="5"/>
        <v>0</v>
      </c>
      <c r="M77" s="161">
        <f t="shared" si="4"/>
        <v>0</v>
      </c>
      <c r="N77" s="161" t="str">
        <f t="shared" si="6"/>
        <v/>
      </c>
      <c r="O77" s="161">
        <f t="shared" si="7"/>
        <v>0</v>
      </c>
      <c r="P77" s="167"/>
    </row>
    <row r="78" spans="1:16" x14ac:dyDescent="0.25">
      <c r="A78" s="160">
        <v>75</v>
      </c>
      <c r="B78" s="45"/>
      <c r="C78" s="45"/>
      <c r="D78" s="45"/>
      <c r="E78" s="46"/>
      <c r="F78" s="46"/>
      <c r="G78" s="264"/>
      <c r="H78" s="51"/>
      <c r="I78" s="161" t="str">
        <f>IFERROR(INDEX('IL TRM v14 Table'!$E$18:$I$20, 1, MATCH(E78, 'IL TRM v14 Table'!$E$6:$I$6, 0))*F78^2+INDEX('IL TRM v14 Table'!$E$18:$I$20, 2, MATCH(E78, 'IL TRM v14 Table'!$E$6:$I$6, 0))*F78+INDEX('IL TRM v14 Table'!$E$18:$I$20, 3, MATCH(E78, 'IL TRM v14 Table'!$E$6:$I$6, 0)), "")</f>
        <v/>
      </c>
      <c r="J78" s="162"/>
      <c r="K78" s="162"/>
      <c r="L78" s="161">
        <f t="shared" si="5"/>
        <v>0</v>
      </c>
      <c r="M78" s="161">
        <f t="shared" si="4"/>
        <v>0</v>
      </c>
      <c r="N78" s="161" t="str">
        <f t="shared" si="6"/>
        <v/>
      </c>
      <c r="O78" s="161">
        <f t="shared" si="7"/>
        <v>0</v>
      </c>
      <c r="P78" s="167"/>
    </row>
    <row r="79" spans="1:16" x14ac:dyDescent="0.25">
      <c r="A79" s="160">
        <v>76</v>
      </c>
      <c r="B79" s="45"/>
      <c r="C79" s="45"/>
      <c r="D79" s="45"/>
      <c r="E79" s="46"/>
      <c r="F79" s="46"/>
      <c r="G79" s="264"/>
      <c r="H79" s="51"/>
      <c r="I79" s="161" t="str">
        <f>IFERROR(INDEX('IL TRM v14 Table'!$E$18:$I$20, 1, MATCH(E79, 'IL TRM v14 Table'!$E$6:$I$6, 0))*F79^2+INDEX('IL TRM v14 Table'!$E$18:$I$20, 2, MATCH(E79, 'IL TRM v14 Table'!$E$6:$I$6, 0))*F79+INDEX('IL TRM v14 Table'!$E$18:$I$20, 3, MATCH(E79, 'IL TRM v14 Table'!$E$6:$I$6, 0)), "")</f>
        <v/>
      </c>
      <c r="J79" s="162"/>
      <c r="K79" s="162"/>
      <c r="L79" s="161">
        <f t="shared" si="5"/>
        <v>0</v>
      </c>
      <c r="M79" s="161">
        <f t="shared" si="4"/>
        <v>0</v>
      </c>
      <c r="N79" s="161" t="str">
        <f t="shared" si="6"/>
        <v/>
      </c>
      <c r="O79" s="161">
        <f t="shared" si="7"/>
        <v>0</v>
      </c>
      <c r="P79" s="167"/>
    </row>
    <row r="80" spans="1:16" x14ac:dyDescent="0.25">
      <c r="A80" s="160">
        <v>77</v>
      </c>
      <c r="B80" s="45"/>
      <c r="C80" s="45"/>
      <c r="D80" s="45"/>
      <c r="E80" s="46"/>
      <c r="F80" s="46"/>
      <c r="G80" s="264"/>
      <c r="H80" s="51"/>
      <c r="I80" s="161" t="str">
        <f>IFERROR(INDEX('IL TRM v14 Table'!$E$18:$I$20, 1, MATCH(E80, 'IL TRM v14 Table'!$E$6:$I$6, 0))*F80^2+INDEX('IL TRM v14 Table'!$E$18:$I$20, 2, MATCH(E80, 'IL TRM v14 Table'!$E$6:$I$6, 0))*F80+INDEX('IL TRM v14 Table'!$E$18:$I$20, 3, MATCH(E80, 'IL TRM v14 Table'!$E$6:$I$6, 0)), "")</f>
        <v/>
      </c>
      <c r="J80" s="162"/>
      <c r="K80" s="162"/>
      <c r="L80" s="161">
        <f t="shared" si="5"/>
        <v>0</v>
      </c>
      <c r="M80" s="161">
        <f t="shared" si="4"/>
        <v>0</v>
      </c>
      <c r="N80" s="161" t="str">
        <f t="shared" si="6"/>
        <v/>
      </c>
      <c r="O80" s="161">
        <f t="shared" si="7"/>
        <v>0</v>
      </c>
      <c r="P80" s="167"/>
    </row>
    <row r="81" spans="1:16" x14ac:dyDescent="0.25">
      <c r="A81" s="160">
        <v>78</v>
      </c>
      <c r="B81" s="45"/>
      <c r="C81" s="45"/>
      <c r="D81" s="45"/>
      <c r="E81" s="46"/>
      <c r="F81" s="46"/>
      <c r="G81" s="264"/>
      <c r="H81" s="51"/>
      <c r="I81" s="161" t="str">
        <f>IFERROR(INDEX('IL TRM v14 Table'!$E$18:$I$20, 1, MATCH(E81, 'IL TRM v14 Table'!$E$6:$I$6, 0))*F81^2+INDEX('IL TRM v14 Table'!$E$18:$I$20, 2, MATCH(E81, 'IL TRM v14 Table'!$E$6:$I$6, 0))*F81+INDEX('IL TRM v14 Table'!$E$18:$I$20, 3, MATCH(E81, 'IL TRM v14 Table'!$E$6:$I$6, 0)), "")</f>
        <v/>
      </c>
      <c r="J81" s="162"/>
      <c r="K81" s="162"/>
      <c r="L81" s="161">
        <f t="shared" si="5"/>
        <v>0</v>
      </c>
      <c r="M81" s="161">
        <f t="shared" si="4"/>
        <v>0</v>
      </c>
      <c r="N81" s="161" t="str">
        <f t="shared" si="6"/>
        <v/>
      </c>
      <c r="O81" s="161">
        <f t="shared" si="7"/>
        <v>0</v>
      </c>
      <c r="P81" s="167"/>
    </row>
    <row r="82" spans="1:16" x14ac:dyDescent="0.25">
      <c r="A82" s="160">
        <v>79</v>
      </c>
      <c r="B82" s="47"/>
      <c r="C82" s="47"/>
      <c r="D82" s="47"/>
      <c r="E82" s="46"/>
      <c r="F82" s="46"/>
      <c r="G82" s="264"/>
      <c r="H82" s="51"/>
      <c r="I82" s="161" t="str">
        <f>IFERROR(INDEX('IL TRM v14 Table'!$E$18:$I$20, 1, MATCH(E82, 'IL TRM v14 Table'!$E$6:$I$6, 0))*F82^2+INDEX('IL TRM v14 Table'!$E$18:$I$20, 2, MATCH(E82, 'IL TRM v14 Table'!$E$6:$I$6, 0))*F82+INDEX('IL TRM v14 Table'!$E$18:$I$20, 3, MATCH(E82, 'IL TRM v14 Table'!$E$6:$I$6, 0)), "")</f>
        <v/>
      </c>
      <c r="J82" s="162"/>
      <c r="K82" s="162"/>
      <c r="L82" s="161">
        <f t="shared" si="5"/>
        <v>0</v>
      </c>
      <c r="M82" s="161">
        <f t="shared" si="4"/>
        <v>0</v>
      </c>
      <c r="N82" s="161" t="str">
        <f t="shared" si="6"/>
        <v/>
      </c>
      <c r="O82" s="161">
        <f t="shared" si="7"/>
        <v>0</v>
      </c>
      <c r="P82" s="167"/>
    </row>
    <row r="83" spans="1:16" x14ac:dyDescent="0.25">
      <c r="A83" s="160">
        <v>80</v>
      </c>
      <c r="B83" s="47"/>
      <c r="C83" s="47"/>
      <c r="D83" s="47"/>
      <c r="E83" s="46"/>
      <c r="F83" s="46"/>
      <c r="G83" s="264"/>
      <c r="H83" s="51"/>
      <c r="I83" s="161" t="str">
        <f>IFERROR(INDEX('IL TRM v14 Table'!$E$18:$I$20, 1, MATCH(E83, 'IL TRM v14 Table'!$E$6:$I$6, 0))*F83^2+INDEX('IL TRM v14 Table'!$E$18:$I$20, 2, MATCH(E83, 'IL TRM v14 Table'!$E$6:$I$6, 0))*F83+INDEX('IL TRM v14 Table'!$E$18:$I$20, 3, MATCH(E83, 'IL TRM v14 Table'!$E$6:$I$6, 0)), "")</f>
        <v/>
      </c>
      <c r="J83" s="162"/>
      <c r="K83" s="162"/>
      <c r="L83" s="161">
        <f t="shared" si="5"/>
        <v>0</v>
      </c>
      <c r="M83" s="161">
        <f t="shared" si="4"/>
        <v>0</v>
      </c>
      <c r="N83" s="161" t="str">
        <f t="shared" si="6"/>
        <v/>
      </c>
      <c r="O83" s="161">
        <f t="shared" si="7"/>
        <v>0</v>
      </c>
      <c r="P83" s="167"/>
    </row>
    <row r="84" spans="1:16" x14ac:dyDescent="0.25">
      <c r="A84" s="160">
        <v>81</v>
      </c>
      <c r="B84" s="47"/>
      <c r="C84" s="47"/>
      <c r="D84" s="47"/>
      <c r="E84" s="46"/>
      <c r="F84" s="46"/>
      <c r="G84" s="264"/>
      <c r="H84" s="51"/>
      <c r="I84" s="161" t="str">
        <f>IFERROR(INDEX('IL TRM v14 Table'!$E$18:$I$20, 1, MATCH(E84, 'IL TRM v14 Table'!$E$6:$I$6, 0))*F84^2+INDEX('IL TRM v14 Table'!$E$18:$I$20, 2, MATCH(E84, 'IL TRM v14 Table'!$E$6:$I$6, 0))*F84+INDEX('IL TRM v14 Table'!$E$18:$I$20, 3, MATCH(E84, 'IL TRM v14 Table'!$E$6:$I$6, 0)), "")</f>
        <v/>
      </c>
      <c r="J84" s="162"/>
      <c r="K84" s="162"/>
      <c r="L84" s="161">
        <f t="shared" si="5"/>
        <v>0</v>
      </c>
      <c r="M84" s="161">
        <f t="shared" si="4"/>
        <v>0</v>
      </c>
      <c r="N84" s="161" t="str">
        <f t="shared" si="6"/>
        <v/>
      </c>
      <c r="O84" s="161">
        <f t="shared" si="7"/>
        <v>0</v>
      </c>
      <c r="P84" s="167"/>
    </row>
    <row r="85" spans="1:16" x14ac:dyDescent="0.25">
      <c r="A85" s="160">
        <v>82</v>
      </c>
      <c r="B85" s="47"/>
      <c r="C85" s="47"/>
      <c r="D85" s="47"/>
      <c r="E85" s="46"/>
      <c r="F85" s="46"/>
      <c r="G85" s="264"/>
      <c r="H85" s="51"/>
      <c r="I85" s="161" t="str">
        <f>IFERROR(INDEX('IL TRM v14 Table'!$E$18:$I$20, 1, MATCH(E85, 'IL TRM v14 Table'!$E$6:$I$6, 0))*F85^2+INDEX('IL TRM v14 Table'!$E$18:$I$20, 2, MATCH(E85, 'IL TRM v14 Table'!$E$6:$I$6, 0))*F85+INDEX('IL TRM v14 Table'!$E$18:$I$20, 3, MATCH(E85, 'IL TRM v14 Table'!$E$6:$I$6, 0)), "")</f>
        <v/>
      </c>
      <c r="J85" s="162"/>
      <c r="K85" s="162"/>
      <c r="L85" s="161">
        <f t="shared" si="5"/>
        <v>0</v>
      </c>
      <c r="M85" s="161">
        <f t="shared" si="4"/>
        <v>0</v>
      </c>
      <c r="N85" s="161" t="str">
        <f t="shared" si="6"/>
        <v/>
      </c>
      <c r="O85" s="161">
        <f t="shared" si="7"/>
        <v>0</v>
      </c>
      <c r="P85" s="167"/>
    </row>
    <row r="86" spans="1:16" x14ac:dyDescent="0.25">
      <c r="A86" s="160">
        <v>83</v>
      </c>
      <c r="B86" s="47"/>
      <c r="C86" s="47"/>
      <c r="D86" s="47"/>
      <c r="E86" s="46"/>
      <c r="F86" s="46"/>
      <c r="G86" s="264"/>
      <c r="H86" s="51"/>
      <c r="I86" s="161" t="str">
        <f>IFERROR(INDEX('IL TRM v14 Table'!$E$18:$I$20, 1, MATCH(E86, 'IL TRM v14 Table'!$E$6:$I$6, 0))*F86^2+INDEX('IL TRM v14 Table'!$E$18:$I$20, 2, MATCH(E86, 'IL TRM v14 Table'!$E$6:$I$6, 0))*F86+INDEX('IL TRM v14 Table'!$E$18:$I$20, 3, MATCH(E86, 'IL TRM v14 Table'!$E$6:$I$6, 0)), "")</f>
        <v/>
      </c>
      <c r="J86" s="162"/>
      <c r="K86" s="162"/>
      <c r="L86" s="161">
        <f t="shared" si="5"/>
        <v>0</v>
      </c>
      <c r="M86" s="161">
        <f t="shared" si="4"/>
        <v>0</v>
      </c>
      <c r="N86" s="161" t="str">
        <f t="shared" si="6"/>
        <v/>
      </c>
      <c r="O86" s="161">
        <f t="shared" si="7"/>
        <v>0</v>
      </c>
      <c r="P86" s="167"/>
    </row>
    <row r="87" spans="1:16" x14ac:dyDescent="0.25">
      <c r="A87" s="160">
        <v>84</v>
      </c>
      <c r="B87" s="47"/>
      <c r="C87" s="47"/>
      <c r="D87" s="47"/>
      <c r="E87" s="46"/>
      <c r="F87" s="46"/>
      <c r="G87" s="264"/>
      <c r="H87" s="51"/>
      <c r="I87" s="161" t="str">
        <f>IFERROR(INDEX('IL TRM v14 Table'!$E$18:$I$20, 1, MATCH(E87, 'IL TRM v14 Table'!$E$6:$I$6, 0))*F87^2+INDEX('IL TRM v14 Table'!$E$18:$I$20, 2, MATCH(E87, 'IL TRM v14 Table'!$E$6:$I$6, 0))*F87+INDEX('IL TRM v14 Table'!$E$18:$I$20, 3, MATCH(E87, 'IL TRM v14 Table'!$E$6:$I$6, 0)), "")</f>
        <v/>
      </c>
      <c r="J87" s="162"/>
      <c r="K87" s="162"/>
      <c r="L87" s="161">
        <f t="shared" si="5"/>
        <v>0</v>
      </c>
      <c r="M87" s="161">
        <f t="shared" si="4"/>
        <v>0</v>
      </c>
      <c r="N87" s="161" t="str">
        <f t="shared" si="6"/>
        <v/>
      </c>
      <c r="O87" s="161">
        <f t="shared" si="7"/>
        <v>0</v>
      </c>
      <c r="P87" s="167"/>
    </row>
    <row r="88" spans="1:16" x14ac:dyDescent="0.25">
      <c r="A88" s="160">
        <v>85</v>
      </c>
      <c r="B88" s="47"/>
      <c r="C88" s="47"/>
      <c r="D88" s="47"/>
      <c r="E88" s="46"/>
      <c r="F88" s="46"/>
      <c r="G88" s="264"/>
      <c r="H88" s="51"/>
      <c r="I88" s="161" t="str">
        <f>IFERROR(INDEX('IL TRM v14 Table'!$E$18:$I$20, 1, MATCH(E88, 'IL TRM v14 Table'!$E$6:$I$6, 0))*F88^2+INDEX('IL TRM v14 Table'!$E$18:$I$20, 2, MATCH(E88, 'IL TRM v14 Table'!$E$6:$I$6, 0))*F88+INDEX('IL TRM v14 Table'!$E$18:$I$20, 3, MATCH(E88, 'IL TRM v14 Table'!$E$6:$I$6, 0)), "")</f>
        <v/>
      </c>
      <c r="J88" s="162"/>
      <c r="K88" s="162"/>
      <c r="L88" s="161">
        <f t="shared" si="5"/>
        <v>0</v>
      </c>
      <c r="M88" s="161">
        <f t="shared" si="4"/>
        <v>0</v>
      </c>
      <c r="N88" s="161" t="str">
        <f t="shared" si="6"/>
        <v/>
      </c>
      <c r="O88" s="161">
        <f t="shared" si="7"/>
        <v>0</v>
      </c>
      <c r="P88" s="167"/>
    </row>
    <row r="89" spans="1:16" x14ac:dyDescent="0.25">
      <c r="A89" s="160">
        <v>86</v>
      </c>
      <c r="B89" s="47"/>
      <c r="C89" s="47"/>
      <c r="D89" s="47"/>
      <c r="E89" s="46"/>
      <c r="F89" s="46"/>
      <c r="G89" s="264"/>
      <c r="H89" s="51"/>
      <c r="I89" s="161" t="str">
        <f>IFERROR(INDEX('IL TRM v14 Table'!$E$18:$I$20, 1, MATCH(E89, 'IL TRM v14 Table'!$E$6:$I$6, 0))*F89^2+INDEX('IL TRM v14 Table'!$E$18:$I$20, 2, MATCH(E89, 'IL TRM v14 Table'!$E$6:$I$6, 0))*F89+INDEX('IL TRM v14 Table'!$E$18:$I$20, 3, MATCH(E89, 'IL TRM v14 Table'!$E$6:$I$6, 0)), "")</f>
        <v/>
      </c>
      <c r="J89" s="162"/>
      <c r="K89" s="162"/>
      <c r="L89" s="161">
        <f t="shared" si="5"/>
        <v>0</v>
      </c>
      <c r="M89" s="161">
        <f t="shared" si="4"/>
        <v>0</v>
      </c>
      <c r="N89" s="161" t="str">
        <f t="shared" si="6"/>
        <v/>
      </c>
      <c r="O89" s="161">
        <f t="shared" si="7"/>
        <v>0</v>
      </c>
      <c r="P89" s="167"/>
    </row>
    <row r="90" spans="1:16" x14ac:dyDescent="0.25">
      <c r="A90" s="160">
        <v>87</v>
      </c>
      <c r="B90" s="47"/>
      <c r="C90" s="47"/>
      <c r="D90" s="47"/>
      <c r="E90" s="46"/>
      <c r="F90" s="46"/>
      <c r="G90" s="264"/>
      <c r="H90" s="51"/>
      <c r="I90" s="161" t="str">
        <f>IFERROR(INDEX('IL TRM v14 Table'!$E$18:$I$20, 1, MATCH(E90, 'IL TRM v14 Table'!$E$6:$I$6, 0))*F90^2+INDEX('IL TRM v14 Table'!$E$18:$I$20, 2, MATCH(E90, 'IL TRM v14 Table'!$E$6:$I$6, 0))*F90+INDEX('IL TRM v14 Table'!$E$18:$I$20, 3, MATCH(E90, 'IL TRM v14 Table'!$E$6:$I$6, 0)), "")</f>
        <v/>
      </c>
      <c r="J90" s="162"/>
      <c r="K90" s="162"/>
      <c r="L90" s="161">
        <f t="shared" si="5"/>
        <v>0</v>
      </c>
      <c r="M90" s="161">
        <f t="shared" si="4"/>
        <v>0</v>
      </c>
      <c r="N90" s="161" t="str">
        <f t="shared" si="6"/>
        <v/>
      </c>
      <c r="O90" s="161">
        <f t="shared" si="7"/>
        <v>0</v>
      </c>
      <c r="P90" s="167"/>
    </row>
    <row r="91" spans="1:16" x14ac:dyDescent="0.25">
      <c r="A91" s="160">
        <v>88</v>
      </c>
      <c r="B91" s="47"/>
      <c r="C91" s="47"/>
      <c r="D91" s="47"/>
      <c r="E91" s="46"/>
      <c r="F91" s="46"/>
      <c r="G91" s="264"/>
      <c r="H91" s="51"/>
      <c r="I91" s="161" t="str">
        <f>IFERROR(INDEX('IL TRM v14 Table'!$E$18:$I$20, 1, MATCH(E91, 'IL TRM v14 Table'!$E$6:$I$6, 0))*F91^2+INDEX('IL TRM v14 Table'!$E$18:$I$20, 2, MATCH(E91, 'IL TRM v14 Table'!$E$6:$I$6, 0))*F91+INDEX('IL TRM v14 Table'!$E$18:$I$20, 3, MATCH(E91, 'IL TRM v14 Table'!$E$6:$I$6, 0)), "")</f>
        <v/>
      </c>
      <c r="J91" s="162"/>
      <c r="K91" s="162"/>
      <c r="L91" s="161">
        <f t="shared" si="5"/>
        <v>0</v>
      </c>
      <c r="M91" s="161">
        <f t="shared" si="4"/>
        <v>0</v>
      </c>
      <c r="N91" s="161" t="str">
        <f t="shared" si="6"/>
        <v/>
      </c>
      <c r="O91" s="161">
        <f t="shared" si="7"/>
        <v>0</v>
      </c>
      <c r="P91" s="167"/>
    </row>
    <row r="92" spans="1:16" x14ac:dyDescent="0.25">
      <c r="A92" s="160">
        <v>89</v>
      </c>
      <c r="B92" s="47"/>
      <c r="C92" s="47"/>
      <c r="D92" s="47"/>
      <c r="E92" s="46"/>
      <c r="F92" s="46"/>
      <c r="G92" s="264"/>
      <c r="H92" s="51"/>
      <c r="I92" s="161" t="str">
        <f>IFERROR(INDEX('IL TRM v14 Table'!$E$18:$I$20, 1, MATCH(E92, 'IL TRM v14 Table'!$E$6:$I$6, 0))*F92^2+INDEX('IL TRM v14 Table'!$E$18:$I$20, 2, MATCH(E92, 'IL TRM v14 Table'!$E$6:$I$6, 0))*F92+INDEX('IL TRM v14 Table'!$E$18:$I$20, 3, MATCH(E92, 'IL TRM v14 Table'!$E$6:$I$6, 0)), "")</f>
        <v/>
      </c>
      <c r="J92" s="162"/>
      <c r="K92" s="162"/>
      <c r="L92" s="161">
        <f t="shared" si="5"/>
        <v>0</v>
      </c>
      <c r="M92" s="161">
        <f t="shared" si="4"/>
        <v>0</v>
      </c>
      <c r="N92" s="161" t="str">
        <f t="shared" si="6"/>
        <v/>
      </c>
      <c r="O92" s="161">
        <f t="shared" si="7"/>
        <v>0</v>
      </c>
      <c r="P92" s="167"/>
    </row>
    <row r="93" spans="1:16" x14ac:dyDescent="0.25">
      <c r="A93" s="160">
        <v>90</v>
      </c>
      <c r="B93" s="47"/>
      <c r="C93" s="47"/>
      <c r="D93" s="47"/>
      <c r="E93" s="46"/>
      <c r="F93" s="46"/>
      <c r="G93" s="264"/>
      <c r="H93" s="51"/>
      <c r="I93" s="161" t="str">
        <f>IFERROR(INDEX('IL TRM v14 Table'!$E$18:$I$20, 1, MATCH(E93, 'IL TRM v14 Table'!$E$6:$I$6, 0))*F93^2+INDEX('IL TRM v14 Table'!$E$18:$I$20, 2, MATCH(E93, 'IL TRM v14 Table'!$E$6:$I$6, 0))*F93+INDEX('IL TRM v14 Table'!$E$18:$I$20, 3, MATCH(E93, 'IL TRM v14 Table'!$E$6:$I$6, 0)), "")</f>
        <v/>
      </c>
      <c r="J93" s="162"/>
      <c r="K93" s="162"/>
      <c r="L93" s="161">
        <f t="shared" si="5"/>
        <v>0</v>
      </c>
      <c r="M93" s="161">
        <f t="shared" si="4"/>
        <v>0</v>
      </c>
      <c r="N93" s="161" t="str">
        <f t="shared" si="6"/>
        <v/>
      </c>
      <c r="O93" s="161">
        <f t="shared" si="7"/>
        <v>0</v>
      </c>
      <c r="P93" s="167"/>
    </row>
    <row r="94" spans="1:16" x14ac:dyDescent="0.25">
      <c r="A94" s="160">
        <v>91</v>
      </c>
      <c r="B94" s="47"/>
      <c r="C94" s="47"/>
      <c r="D94" s="47"/>
      <c r="E94" s="46"/>
      <c r="F94" s="46"/>
      <c r="G94" s="264"/>
      <c r="H94" s="51"/>
      <c r="I94" s="161" t="str">
        <f>IFERROR(INDEX('IL TRM v14 Table'!$E$18:$I$20, 1, MATCH(E94, 'IL TRM v14 Table'!$E$6:$I$6, 0))*F94^2+INDEX('IL TRM v14 Table'!$E$18:$I$20, 2, MATCH(E94, 'IL TRM v14 Table'!$E$6:$I$6, 0))*F94+INDEX('IL TRM v14 Table'!$E$18:$I$20, 3, MATCH(E94, 'IL TRM v14 Table'!$E$6:$I$6, 0)), "")</f>
        <v/>
      </c>
      <c r="J94" s="162"/>
      <c r="K94" s="162"/>
      <c r="L94" s="161">
        <f t="shared" si="5"/>
        <v>0</v>
      </c>
      <c r="M94" s="161">
        <f t="shared" si="4"/>
        <v>0</v>
      </c>
      <c r="N94" s="161" t="str">
        <f t="shared" si="6"/>
        <v/>
      </c>
      <c r="O94" s="161">
        <f t="shared" si="7"/>
        <v>0</v>
      </c>
      <c r="P94" s="167"/>
    </row>
    <row r="95" spans="1:16" x14ac:dyDescent="0.25">
      <c r="A95" s="160">
        <v>92</v>
      </c>
      <c r="B95" s="47"/>
      <c r="C95" s="47"/>
      <c r="D95" s="47"/>
      <c r="E95" s="46"/>
      <c r="F95" s="46"/>
      <c r="G95" s="264"/>
      <c r="H95" s="51"/>
      <c r="I95" s="161" t="str">
        <f>IFERROR(INDEX('IL TRM v14 Table'!$E$18:$I$20, 1, MATCH(E95, 'IL TRM v14 Table'!$E$6:$I$6, 0))*F95^2+INDEX('IL TRM v14 Table'!$E$18:$I$20, 2, MATCH(E95, 'IL TRM v14 Table'!$E$6:$I$6, 0))*F95+INDEX('IL TRM v14 Table'!$E$18:$I$20, 3, MATCH(E95, 'IL TRM v14 Table'!$E$6:$I$6, 0)), "")</f>
        <v/>
      </c>
      <c r="J95" s="162"/>
      <c r="K95" s="162"/>
      <c r="L95" s="161">
        <f t="shared" si="5"/>
        <v>0</v>
      </c>
      <c r="M95" s="161">
        <f t="shared" si="4"/>
        <v>0</v>
      </c>
      <c r="N95" s="161" t="str">
        <f t="shared" si="6"/>
        <v/>
      </c>
      <c r="O95" s="161">
        <f t="shared" si="7"/>
        <v>0</v>
      </c>
      <c r="P95" s="167"/>
    </row>
    <row r="96" spans="1:16" x14ac:dyDescent="0.25">
      <c r="A96" s="160">
        <v>93</v>
      </c>
      <c r="B96" s="47"/>
      <c r="C96" s="47"/>
      <c r="D96" s="47"/>
      <c r="E96" s="46"/>
      <c r="F96" s="46"/>
      <c r="G96" s="264"/>
      <c r="H96" s="51"/>
      <c r="I96" s="161" t="str">
        <f>IFERROR(INDEX('IL TRM v14 Table'!$E$18:$I$20, 1, MATCH(E96, 'IL TRM v14 Table'!$E$6:$I$6, 0))*F96^2+INDEX('IL TRM v14 Table'!$E$18:$I$20, 2, MATCH(E96, 'IL TRM v14 Table'!$E$6:$I$6, 0))*F96+INDEX('IL TRM v14 Table'!$E$18:$I$20, 3, MATCH(E96, 'IL TRM v14 Table'!$E$6:$I$6, 0)), "")</f>
        <v/>
      </c>
      <c r="J96" s="162"/>
      <c r="K96" s="162"/>
      <c r="L96" s="161">
        <f t="shared" si="5"/>
        <v>0</v>
      </c>
      <c r="M96" s="161">
        <f t="shared" si="4"/>
        <v>0</v>
      </c>
      <c r="N96" s="161" t="str">
        <f t="shared" si="6"/>
        <v/>
      </c>
      <c r="O96" s="161">
        <f t="shared" si="7"/>
        <v>0</v>
      </c>
      <c r="P96" s="167"/>
    </row>
    <row r="97" spans="1:16" x14ac:dyDescent="0.25">
      <c r="A97" s="160">
        <v>94</v>
      </c>
      <c r="B97" s="47"/>
      <c r="C97" s="47"/>
      <c r="D97" s="47"/>
      <c r="E97" s="46"/>
      <c r="F97" s="46"/>
      <c r="G97" s="264"/>
      <c r="H97" s="51"/>
      <c r="I97" s="161" t="str">
        <f>IFERROR(INDEX('IL TRM v14 Table'!$E$18:$I$20, 1, MATCH(E97, 'IL TRM v14 Table'!$E$6:$I$6, 0))*F97^2+INDEX('IL TRM v14 Table'!$E$18:$I$20, 2, MATCH(E97, 'IL TRM v14 Table'!$E$6:$I$6, 0))*F97+INDEX('IL TRM v14 Table'!$E$18:$I$20, 3, MATCH(E97, 'IL TRM v14 Table'!$E$6:$I$6, 0)), "")</f>
        <v/>
      </c>
      <c r="J97" s="162"/>
      <c r="K97" s="162"/>
      <c r="L97" s="161">
        <f t="shared" si="5"/>
        <v>0</v>
      </c>
      <c r="M97" s="161">
        <f t="shared" si="4"/>
        <v>0</v>
      </c>
      <c r="N97" s="161" t="str">
        <f t="shared" si="6"/>
        <v/>
      </c>
      <c r="O97" s="161">
        <f t="shared" si="7"/>
        <v>0</v>
      </c>
      <c r="P97" s="167"/>
    </row>
    <row r="98" spans="1:16" x14ac:dyDescent="0.25">
      <c r="A98" s="160">
        <v>95</v>
      </c>
      <c r="B98" s="47"/>
      <c r="C98" s="47"/>
      <c r="D98" s="47"/>
      <c r="E98" s="46"/>
      <c r="F98" s="46"/>
      <c r="G98" s="264"/>
      <c r="H98" s="51"/>
      <c r="I98" s="161" t="str">
        <f>IFERROR(INDEX('IL TRM v14 Table'!$E$18:$I$20, 1, MATCH(E98, 'IL TRM v14 Table'!$E$6:$I$6, 0))*F98^2+INDEX('IL TRM v14 Table'!$E$18:$I$20, 2, MATCH(E98, 'IL TRM v14 Table'!$E$6:$I$6, 0))*F98+INDEX('IL TRM v14 Table'!$E$18:$I$20, 3, MATCH(E98, 'IL TRM v14 Table'!$E$6:$I$6, 0)), "")</f>
        <v/>
      </c>
      <c r="J98" s="162"/>
      <c r="K98" s="162"/>
      <c r="L98" s="161">
        <f t="shared" si="5"/>
        <v>0</v>
      </c>
      <c r="M98" s="161">
        <f t="shared" si="4"/>
        <v>0</v>
      </c>
      <c r="N98" s="161" t="str">
        <f t="shared" si="6"/>
        <v/>
      </c>
      <c r="O98" s="161">
        <f t="shared" si="7"/>
        <v>0</v>
      </c>
      <c r="P98" s="167"/>
    </row>
    <row r="99" spans="1:16" x14ac:dyDescent="0.25">
      <c r="A99" s="160">
        <v>96</v>
      </c>
      <c r="B99" s="47"/>
      <c r="C99" s="47"/>
      <c r="D99" s="47"/>
      <c r="E99" s="46"/>
      <c r="F99" s="46"/>
      <c r="G99" s="264"/>
      <c r="H99" s="51"/>
      <c r="I99" s="161" t="str">
        <f>IFERROR(INDEX('IL TRM v14 Table'!$E$18:$I$20, 1, MATCH(E99, 'IL TRM v14 Table'!$E$6:$I$6, 0))*F99^2+INDEX('IL TRM v14 Table'!$E$18:$I$20, 2, MATCH(E99, 'IL TRM v14 Table'!$E$6:$I$6, 0))*F99+INDEX('IL TRM v14 Table'!$E$18:$I$20, 3, MATCH(E99, 'IL TRM v14 Table'!$E$6:$I$6, 0)), "")</f>
        <v/>
      </c>
      <c r="J99" s="162"/>
      <c r="K99" s="162"/>
      <c r="L99" s="161">
        <f t="shared" si="5"/>
        <v>0</v>
      </c>
      <c r="M99" s="161">
        <f t="shared" si="4"/>
        <v>0</v>
      </c>
      <c r="N99" s="161" t="str">
        <f t="shared" si="6"/>
        <v/>
      </c>
      <c r="O99" s="161">
        <f t="shared" si="7"/>
        <v>0</v>
      </c>
      <c r="P99" s="167"/>
    </row>
    <row r="100" spans="1:16" x14ac:dyDescent="0.25">
      <c r="A100" s="160">
        <v>97</v>
      </c>
      <c r="B100" s="47"/>
      <c r="C100" s="47"/>
      <c r="D100" s="47"/>
      <c r="E100" s="46"/>
      <c r="F100" s="46"/>
      <c r="G100" s="264"/>
      <c r="H100" s="51"/>
      <c r="I100" s="161" t="str">
        <f>IFERROR(INDEX('IL TRM v14 Table'!$E$18:$I$20, 1, MATCH(E100, 'IL TRM v14 Table'!$E$6:$I$6, 0))*F100^2+INDEX('IL TRM v14 Table'!$E$18:$I$20, 2, MATCH(E100, 'IL TRM v14 Table'!$E$6:$I$6, 0))*F100+INDEX('IL TRM v14 Table'!$E$18:$I$20, 3, MATCH(E100, 'IL TRM v14 Table'!$E$6:$I$6, 0)), "")</f>
        <v/>
      </c>
      <c r="J100" s="162"/>
      <c r="K100" s="162"/>
      <c r="L100" s="161">
        <f t="shared" si="5"/>
        <v>0</v>
      </c>
      <c r="M100" s="161">
        <f t="shared" si="4"/>
        <v>0</v>
      </c>
      <c r="N100" s="161" t="str">
        <f t="shared" si="6"/>
        <v/>
      </c>
      <c r="O100" s="161">
        <f t="shared" si="7"/>
        <v>0</v>
      </c>
      <c r="P100" s="167"/>
    </row>
    <row r="101" spans="1:16" x14ac:dyDescent="0.25">
      <c r="A101" s="160">
        <v>98</v>
      </c>
      <c r="B101" s="47"/>
      <c r="C101" s="47"/>
      <c r="D101" s="47"/>
      <c r="E101" s="46"/>
      <c r="F101" s="46"/>
      <c r="G101" s="264"/>
      <c r="H101" s="51"/>
      <c r="I101" s="161" t="str">
        <f>IFERROR(INDEX('IL TRM v14 Table'!$E$18:$I$20, 1, MATCH(E101, 'IL TRM v14 Table'!$E$6:$I$6, 0))*F101^2+INDEX('IL TRM v14 Table'!$E$18:$I$20, 2, MATCH(E101, 'IL TRM v14 Table'!$E$6:$I$6, 0))*F101+INDEX('IL TRM v14 Table'!$E$18:$I$20, 3, MATCH(E101, 'IL TRM v14 Table'!$E$6:$I$6, 0)), "")</f>
        <v/>
      </c>
      <c r="J101" s="162"/>
      <c r="K101" s="162"/>
      <c r="L101" s="161">
        <f t="shared" si="5"/>
        <v>0</v>
      </c>
      <c r="M101" s="161">
        <f t="shared" si="4"/>
        <v>0</v>
      </c>
      <c r="N101" s="161" t="str">
        <f t="shared" si="6"/>
        <v/>
      </c>
      <c r="O101" s="161">
        <f t="shared" si="7"/>
        <v>0</v>
      </c>
      <c r="P101" s="167"/>
    </row>
    <row r="102" spans="1:16" x14ac:dyDescent="0.25">
      <c r="A102" s="160">
        <v>99</v>
      </c>
      <c r="B102" s="47"/>
      <c r="C102" s="47"/>
      <c r="D102" s="47"/>
      <c r="E102" s="46"/>
      <c r="F102" s="46"/>
      <c r="G102" s="264"/>
      <c r="H102" s="51"/>
      <c r="I102" s="161" t="str">
        <f>IFERROR(INDEX('IL TRM v14 Table'!$E$18:$I$20, 1, MATCH(E102, 'IL TRM v14 Table'!$E$6:$I$6, 0))*F102^2+INDEX('IL TRM v14 Table'!$E$18:$I$20, 2, MATCH(E102, 'IL TRM v14 Table'!$E$6:$I$6, 0))*F102+INDEX('IL TRM v14 Table'!$E$18:$I$20, 3, MATCH(E102, 'IL TRM v14 Table'!$E$6:$I$6, 0)), "")</f>
        <v/>
      </c>
      <c r="J102" s="162"/>
      <c r="K102" s="162"/>
      <c r="L102" s="161">
        <f t="shared" si="5"/>
        <v>0</v>
      </c>
      <c r="M102" s="161">
        <f t="shared" si="4"/>
        <v>0</v>
      </c>
      <c r="N102" s="161" t="str">
        <f t="shared" si="6"/>
        <v/>
      </c>
      <c r="O102" s="161">
        <f t="shared" si="7"/>
        <v>0</v>
      </c>
      <c r="P102" s="167"/>
    </row>
    <row r="103" spans="1:16" x14ac:dyDescent="0.25">
      <c r="A103" s="160">
        <v>100</v>
      </c>
      <c r="B103" s="47"/>
      <c r="C103" s="47"/>
      <c r="D103" s="47"/>
      <c r="E103" s="46"/>
      <c r="F103" s="46"/>
      <c r="G103" s="264"/>
      <c r="H103" s="51"/>
      <c r="I103" s="161" t="str">
        <f>IFERROR(INDEX('IL TRM v14 Table'!$E$18:$I$20, 1, MATCH(E103, 'IL TRM v14 Table'!$E$6:$I$6, 0))*F103^2+INDEX('IL TRM v14 Table'!$E$18:$I$20, 2, MATCH(E103, 'IL TRM v14 Table'!$E$6:$I$6, 0))*F103+INDEX('IL TRM v14 Table'!$E$18:$I$20, 3, MATCH(E103, 'IL TRM v14 Table'!$E$6:$I$6, 0)), "")</f>
        <v/>
      </c>
      <c r="J103" s="162"/>
      <c r="K103" s="162"/>
      <c r="L103" s="161">
        <f t="shared" si="5"/>
        <v>0</v>
      </c>
      <c r="M103" s="161">
        <f t="shared" si="4"/>
        <v>0</v>
      </c>
      <c r="N103" s="161" t="str">
        <f t="shared" si="6"/>
        <v/>
      </c>
      <c r="O103" s="161">
        <f t="shared" si="7"/>
        <v>0</v>
      </c>
      <c r="P103" s="167"/>
    </row>
    <row r="104" spans="1:16" x14ac:dyDescent="0.25">
      <c r="A104" s="160">
        <v>101</v>
      </c>
      <c r="B104" s="47"/>
      <c r="C104" s="47"/>
      <c r="D104" s="47"/>
      <c r="E104" s="46"/>
      <c r="F104" s="46"/>
      <c r="G104" s="264"/>
      <c r="H104" s="51"/>
      <c r="I104" s="161" t="str">
        <f>IFERROR(INDEX('IL TRM v14 Table'!$E$18:$I$20, 1, MATCH(E104, 'IL TRM v14 Table'!$E$6:$I$6, 0))*F104^2+INDEX('IL TRM v14 Table'!$E$18:$I$20, 2, MATCH(E104, 'IL TRM v14 Table'!$E$6:$I$6, 0))*F104+INDEX('IL TRM v14 Table'!$E$18:$I$20, 3, MATCH(E104, 'IL TRM v14 Table'!$E$6:$I$6, 0)), "")</f>
        <v/>
      </c>
      <c r="J104" s="162"/>
      <c r="K104" s="162"/>
      <c r="L104" s="161">
        <f t="shared" si="5"/>
        <v>0</v>
      </c>
      <c r="M104" s="161">
        <f t="shared" si="4"/>
        <v>0</v>
      </c>
      <c r="N104" s="161" t="str">
        <f t="shared" si="6"/>
        <v/>
      </c>
      <c r="O104" s="161">
        <f t="shared" si="7"/>
        <v>0</v>
      </c>
      <c r="P104" s="167"/>
    </row>
    <row r="105" spans="1:16" x14ac:dyDescent="0.25">
      <c r="A105" s="160">
        <v>102</v>
      </c>
      <c r="B105" s="47"/>
      <c r="C105" s="47"/>
      <c r="D105" s="47"/>
      <c r="E105" s="46"/>
      <c r="F105" s="46"/>
      <c r="G105" s="264"/>
      <c r="H105" s="51"/>
      <c r="I105" s="161" t="str">
        <f>IFERROR(INDEX('IL TRM v14 Table'!$E$18:$I$20, 1, MATCH(E105, 'IL TRM v14 Table'!$E$6:$I$6, 0))*F105^2+INDEX('IL TRM v14 Table'!$E$18:$I$20, 2, MATCH(E105, 'IL TRM v14 Table'!$E$6:$I$6, 0))*F105+INDEX('IL TRM v14 Table'!$E$18:$I$20, 3, MATCH(E105, 'IL TRM v14 Table'!$E$6:$I$6, 0)), "")</f>
        <v/>
      </c>
      <c r="J105" s="162"/>
      <c r="K105" s="162"/>
      <c r="L105" s="161">
        <f t="shared" si="5"/>
        <v>0</v>
      </c>
      <c r="M105" s="161">
        <f t="shared" si="4"/>
        <v>0</v>
      </c>
      <c r="N105" s="161" t="str">
        <f t="shared" si="6"/>
        <v/>
      </c>
      <c r="O105" s="161">
        <f t="shared" si="7"/>
        <v>0</v>
      </c>
      <c r="P105" s="167"/>
    </row>
    <row r="106" spans="1:16" x14ac:dyDescent="0.25">
      <c r="A106" s="160">
        <v>103</v>
      </c>
      <c r="B106" s="47"/>
      <c r="C106" s="47"/>
      <c r="D106" s="47"/>
      <c r="E106" s="46"/>
      <c r="F106" s="46"/>
      <c r="G106" s="264"/>
      <c r="H106" s="51"/>
      <c r="I106" s="161" t="str">
        <f>IFERROR(INDEX('IL TRM v14 Table'!$E$18:$I$20, 1, MATCH(E106, 'IL TRM v14 Table'!$E$6:$I$6, 0))*F106^2+INDEX('IL TRM v14 Table'!$E$18:$I$20, 2, MATCH(E106, 'IL TRM v14 Table'!$E$6:$I$6, 0))*F106+INDEX('IL TRM v14 Table'!$E$18:$I$20, 3, MATCH(E106, 'IL TRM v14 Table'!$E$6:$I$6, 0)), "")</f>
        <v/>
      </c>
      <c r="J106" s="162"/>
      <c r="K106" s="162"/>
      <c r="L106" s="161">
        <f t="shared" si="5"/>
        <v>0</v>
      </c>
      <c r="M106" s="161">
        <f t="shared" si="4"/>
        <v>0</v>
      </c>
      <c r="N106" s="161" t="str">
        <f t="shared" si="6"/>
        <v/>
      </c>
      <c r="O106" s="161">
        <f t="shared" si="7"/>
        <v>0</v>
      </c>
      <c r="P106" s="167"/>
    </row>
    <row r="107" spans="1:16" x14ac:dyDescent="0.25">
      <c r="A107" s="160">
        <v>104</v>
      </c>
      <c r="B107" s="47"/>
      <c r="C107" s="47"/>
      <c r="D107" s="47"/>
      <c r="E107" s="46"/>
      <c r="F107" s="46"/>
      <c r="G107" s="264"/>
      <c r="H107" s="51"/>
      <c r="I107" s="161" t="str">
        <f>IFERROR(INDEX('IL TRM v14 Table'!$E$18:$I$20, 1, MATCH(E107, 'IL TRM v14 Table'!$E$6:$I$6, 0))*F107^2+INDEX('IL TRM v14 Table'!$E$18:$I$20, 2, MATCH(E107, 'IL TRM v14 Table'!$E$6:$I$6, 0))*F107+INDEX('IL TRM v14 Table'!$E$18:$I$20, 3, MATCH(E107, 'IL TRM v14 Table'!$E$6:$I$6, 0)), "")</f>
        <v/>
      </c>
      <c r="J107" s="162"/>
      <c r="K107" s="162"/>
      <c r="L107" s="161">
        <f t="shared" si="5"/>
        <v>0</v>
      </c>
      <c r="M107" s="161">
        <f t="shared" si="4"/>
        <v>0</v>
      </c>
      <c r="N107" s="161" t="str">
        <f t="shared" si="6"/>
        <v/>
      </c>
      <c r="O107" s="161">
        <f t="shared" si="7"/>
        <v>0</v>
      </c>
      <c r="P107" s="167"/>
    </row>
    <row r="108" spans="1:16" x14ac:dyDescent="0.25">
      <c r="A108" s="160">
        <v>105</v>
      </c>
      <c r="B108" s="47"/>
      <c r="C108" s="47"/>
      <c r="D108" s="47"/>
      <c r="E108" s="46"/>
      <c r="F108" s="46"/>
      <c r="G108" s="264"/>
      <c r="H108" s="51"/>
      <c r="I108" s="161" t="str">
        <f>IFERROR(INDEX('IL TRM v14 Table'!$E$18:$I$20, 1, MATCH(E108, 'IL TRM v14 Table'!$E$6:$I$6, 0))*F108^2+INDEX('IL TRM v14 Table'!$E$18:$I$20, 2, MATCH(E108, 'IL TRM v14 Table'!$E$6:$I$6, 0))*F108+INDEX('IL TRM v14 Table'!$E$18:$I$20, 3, MATCH(E108, 'IL TRM v14 Table'!$E$6:$I$6, 0)), "")</f>
        <v/>
      </c>
      <c r="J108" s="162"/>
      <c r="K108" s="162"/>
      <c r="L108" s="161">
        <f t="shared" si="5"/>
        <v>0</v>
      </c>
      <c r="M108" s="161">
        <f t="shared" si="4"/>
        <v>0</v>
      </c>
      <c r="N108" s="161" t="str">
        <f t="shared" si="6"/>
        <v/>
      </c>
      <c r="O108" s="161">
        <f t="shared" si="7"/>
        <v>0</v>
      </c>
      <c r="P108" s="167"/>
    </row>
    <row r="109" spans="1:16" x14ac:dyDescent="0.25">
      <c r="A109" s="160">
        <v>106</v>
      </c>
      <c r="B109" s="47"/>
      <c r="C109" s="47"/>
      <c r="D109" s="47"/>
      <c r="E109" s="46"/>
      <c r="F109" s="46"/>
      <c r="G109" s="264"/>
      <c r="H109" s="51"/>
      <c r="I109" s="161" t="str">
        <f>IFERROR(INDEX('IL TRM v14 Table'!$E$18:$I$20, 1, MATCH(E109, 'IL TRM v14 Table'!$E$6:$I$6, 0))*F109^2+INDEX('IL TRM v14 Table'!$E$18:$I$20, 2, MATCH(E109, 'IL TRM v14 Table'!$E$6:$I$6, 0))*F109+INDEX('IL TRM v14 Table'!$E$18:$I$20, 3, MATCH(E109, 'IL TRM v14 Table'!$E$6:$I$6, 0)), "")</f>
        <v/>
      </c>
      <c r="J109" s="162"/>
      <c r="K109" s="162"/>
      <c r="L109" s="161">
        <f t="shared" si="5"/>
        <v>0</v>
      </c>
      <c r="M109" s="161">
        <f t="shared" si="4"/>
        <v>0</v>
      </c>
      <c r="N109" s="161" t="str">
        <f t="shared" si="6"/>
        <v/>
      </c>
      <c r="O109" s="161">
        <f t="shared" si="7"/>
        <v>0</v>
      </c>
      <c r="P109" s="167"/>
    </row>
    <row r="110" spans="1:16" x14ac:dyDescent="0.25">
      <c r="A110" s="160">
        <v>107</v>
      </c>
      <c r="B110" s="47"/>
      <c r="C110" s="47"/>
      <c r="D110" s="47"/>
      <c r="E110" s="46"/>
      <c r="F110" s="46"/>
      <c r="G110" s="264"/>
      <c r="H110" s="51"/>
      <c r="I110" s="161" t="str">
        <f>IFERROR(INDEX('IL TRM v14 Table'!$E$18:$I$20, 1, MATCH(E110, 'IL TRM v14 Table'!$E$6:$I$6, 0))*F110^2+INDEX('IL TRM v14 Table'!$E$18:$I$20, 2, MATCH(E110, 'IL TRM v14 Table'!$E$6:$I$6, 0))*F110+INDEX('IL TRM v14 Table'!$E$18:$I$20, 3, MATCH(E110, 'IL TRM v14 Table'!$E$6:$I$6, 0)), "")</f>
        <v/>
      </c>
      <c r="J110" s="162"/>
      <c r="K110" s="162"/>
      <c r="L110" s="161">
        <f t="shared" si="5"/>
        <v>0</v>
      </c>
      <c r="M110" s="161">
        <f t="shared" si="4"/>
        <v>0</v>
      </c>
      <c r="N110" s="161" t="str">
        <f t="shared" si="6"/>
        <v/>
      </c>
      <c r="O110" s="161">
        <f t="shared" si="7"/>
        <v>0</v>
      </c>
      <c r="P110" s="167"/>
    </row>
    <row r="111" spans="1:16" x14ac:dyDescent="0.25">
      <c r="A111" s="160">
        <v>108</v>
      </c>
      <c r="B111" s="47"/>
      <c r="C111" s="47"/>
      <c r="D111" s="47"/>
      <c r="E111" s="46"/>
      <c r="F111" s="46"/>
      <c r="G111" s="264"/>
      <c r="H111" s="51"/>
      <c r="I111" s="161" t="str">
        <f>IFERROR(INDEX('IL TRM v14 Table'!$E$18:$I$20, 1, MATCH(E111, 'IL TRM v14 Table'!$E$6:$I$6, 0))*F111^2+INDEX('IL TRM v14 Table'!$E$18:$I$20, 2, MATCH(E111, 'IL TRM v14 Table'!$E$6:$I$6, 0))*F111+INDEX('IL TRM v14 Table'!$E$18:$I$20, 3, MATCH(E111, 'IL TRM v14 Table'!$E$6:$I$6, 0)), "")</f>
        <v/>
      </c>
      <c r="J111" s="162"/>
      <c r="K111" s="162"/>
      <c r="L111" s="161">
        <f t="shared" si="5"/>
        <v>0</v>
      </c>
      <c r="M111" s="161">
        <f t="shared" si="4"/>
        <v>0</v>
      </c>
      <c r="N111" s="161" t="str">
        <f t="shared" si="6"/>
        <v/>
      </c>
      <c r="O111" s="161">
        <f t="shared" si="7"/>
        <v>0</v>
      </c>
      <c r="P111" s="167"/>
    </row>
    <row r="112" spans="1:16" x14ac:dyDescent="0.25">
      <c r="A112" s="160">
        <v>109</v>
      </c>
      <c r="B112" s="47"/>
      <c r="C112" s="47"/>
      <c r="D112" s="47"/>
      <c r="E112" s="46"/>
      <c r="F112" s="46"/>
      <c r="G112" s="264"/>
      <c r="H112" s="51"/>
      <c r="I112" s="161" t="str">
        <f>IFERROR(INDEX('IL TRM v14 Table'!$E$18:$I$20, 1, MATCH(E112, 'IL TRM v14 Table'!$E$6:$I$6, 0))*F112^2+INDEX('IL TRM v14 Table'!$E$18:$I$20, 2, MATCH(E112, 'IL TRM v14 Table'!$E$6:$I$6, 0))*F112+INDEX('IL TRM v14 Table'!$E$18:$I$20, 3, MATCH(E112, 'IL TRM v14 Table'!$E$6:$I$6, 0)), "")</f>
        <v/>
      </c>
      <c r="J112" s="162"/>
      <c r="K112" s="162"/>
      <c r="L112" s="161">
        <f t="shared" si="5"/>
        <v>0</v>
      </c>
      <c r="M112" s="161">
        <f t="shared" si="4"/>
        <v>0</v>
      </c>
      <c r="N112" s="161" t="str">
        <f t="shared" si="6"/>
        <v/>
      </c>
      <c r="O112" s="161">
        <f t="shared" si="7"/>
        <v>0</v>
      </c>
      <c r="P112" s="167"/>
    </row>
    <row r="113" spans="1:16" x14ac:dyDescent="0.25">
      <c r="A113" s="160">
        <v>110</v>
      </c>
      <c r="B113" s="47"/>
      <c r="C113" s="47"/>
      <c r="D113" s="47"/>
      <c r="E113" s="46"/>
      <c r="F113" s="46"/>
      <c r="G113" s="264"/>
      <c r="H113" s="51"/>
      <c r="I113" s="161" t="str">
        <f>IFERROR(INDEX('IL TRM v14 Table'!$E$18:$I$20, 1, MATCH(E113, 'IL TRM v14 Table'!$E$6:$I$6, 0))*F113^2+INDEX('IL TRM v14 Table'!$E$18:$I$20, 2, MATCH(E113, 'IL TRM v14 Table'!$E$6:$I$6, 0))*F113+INDEX('IL TRM v14 Table'!$E$18:$I$20, 3, MATCH(E113, 'IL TRM v14 Table'!$E$6:$I$6, 0)), "")</f>
        <v/>
      </c>
      <c r="J113" s="162"/>
      <c r="K113" s="162"/>
      <c r="L113" s="161">
        <f t="shared" si="5"/>
        <v>0</v>
      </c>
      <c r="M113" s="161">
        <f t="shared" si="4"/>
        <v>0</v>
      </c>
      <c r="N113" s="161" t="str">
        <f t="shared" si="6"/>
        <v/>
      </c>
      <c r="O113" s="161">
        <f t="shared" si="7"/>
        <v>0</v>
      </c>
      <c r="P113" s="167"/>
    </row>
    <row r="114" spans="1:16" x14ac:dyDescent="0.25">
      <c r="A114" s="160">
        <v>111</v>
      </c>
      <c r="B114" s="47"/>
      <c r="C114" s="47"/>
      <c r="D114" s="47"/>
      <c r="E114" s="46"/>
      <c r="F114" s="46"/>
      <c r="G114" s="264"/>
      <c r="H114" s="51"/>
      <c r="I114" s="161" t="str">
        <f>IFERROR(INDEX('IL TRM v14 Table'!$E$18:$I$20, 1, MATCH(E114, 'IL TRM v14 Table'!$E$6:$I$6, 0))*F114^2+INDEX('IL TRM v14 Table'!$E$18:$I$20, 2, MATCH(E114, 'IL TRM v14 Table'!$E$6:$I$6, 0))*F114+INDEX('IL TRM v14 Table'!$E$18:$I$20, 3, MATCH(E114, 'IL TRM v14 Table'!$E$6:$I$6, 0)), "")</f>
        <v/>
      </c>
      <c r="J114" s="162"/>
      <c r="K114" s="162"/>
      <c r="L114" s="161">
        <f t="shared" si="5"/>
        <v>0</v>
      </c>
      <c r="M114" s="161">
        <f t="shared" si="4"/>
        <v>0</v>
      </c>
      <c r="N114" s="161" t="str">
        <f t="shared" si="6"/>
        <v/>
      </c>
      <c r="O114" s="161">
        <f t="shared" si="7"/>
        <v>0</v>
      </c>
      <c r="P114" s="167"/>
    </row>
    <row r="115" spans="1:16" x14ac:dyDescent="0.25">
      <c r="A115" s="160">
        <v>112</v>
      </c>
      <c r="B115" s="47"/>
      <c r="C115" s="47"/>
      <c r="D115" s="47"/>
      <c r="E115" s="46"/>
      <c r="F115" s="46"/>
      <c r="G115" s="264"/>
      <c r="H115" s="51"/>
      <c r="I115" s="161" t="str">
        <f>IFERROR(INDEX('IL TRM v14 Table'!$E$18:$I$20, 1, MATCH(E115, 'IL TRM v14 Table'!$E$6:$I$6, 0))*F115^2+INDEX('IL TRM v14 Table'!$E$18:$I$20, 2, MATCH(E115, 'IL TRM v14 Table'!$E$6:$I$6, 0))*F115+INDEX('IL TRM v14 Table'!$E$18:$I$20, 3, MATCH(E115, 'IL TRM v14 Table'!$E$6:$I$6, 0)), "")</f>
        <v/>
      </c>
      <c r="J115" s="162"/>
      <c r="K115" s="162"/>
      <c r="L115" s="161">
        <f t="shared" si="5"/>
        <v>0</v>
      </c>
      <c r="M115" s="161">
        <f t="shared" si="4"/>
        <v>0</v>
      </c>
      <c r="N115" s="161" t="str">
        <f t="shared" si="6"/>
        <v/>
      </c>
      <c r="O115" s="161">
        <f t="shared" si="7"/>
        <v>0</v>
      </c>
      <c r="P115" s="167"/>
    </row>
    <row r="116" spans="1:16" x14ac:dyDescent="0.25">
      <c r="A116" s="160">
        <v>113</v>
      </c>
      <c r="B116" s="47"/>
      <c r="C116" s="47"/>
      <c r="D116" s="47"/>
      <c r="E116" s="46"/>
      <c r="F116" s="46"/>
      <c r="G116" s="264"/>
      <c r="H116" s="51"/>
      <c r="I116" s="161" t="str">
        <f>IFERROR(INDEX('IL TRM v14 Table'!$E$18:$I$20, 1, MATCH(E116, 'IL TRM v14 Table'!$E$6:$I$6, 0))*F116^2+INDEX('IL TRM v14 Table'!$E$18:$I$20, 2, MATCH(E116, 'IL TRM v14 Table'!$E$6:$I$6, 0))*F116+INDEX('IL TRM v14 Table'!$E$18:$I$20, 3, MATCH(E116, 'IL TRM v14 Table'!$E$6:$I$6, 0)), "")</f>
        <v/>
      </c>
      <c r="J116" s="162"/>
      <c r="K116" s="162"/>
      <c r="L116" s="161">
        <f t="shared" si="5"/>
        <v>0</v>
      </c>
      <c r="M116" s="161">
        <f t="shared" si="4"/>
        <v>0</v>
      </c>
      <c r="N116" s="161" t="str">
        <f t="shared" si="6"/>
        <v/>
      </c>
      <c r="O116" s="161">
        <f t="shared" si="7"/>
        <v>0</v>
      </c>
      <c r="P116" s="167"/>
    </row>
    <row r="117" spans="1:16" x14ac:dyDescent="0.25">
      <c r="A117" s="160">
        <v>114</v>
      </c>
      <c r="B117" s="47"/>
      <c r="C117" s="47"/>
      <c r="D117" s="47"/>
      <c r="E117" s="46"/>
      <c r="F117" s="46"/>
      <c r="G117" s="264"/>
      <c r="H117" s="51"/>
      <c r="I117" s="161" t="str">
        <f>IFERROR(INDEX('IL TRM v14 Table'!$E$18:$I$20, 1, MATCH(E117, 'IL TRM v14 Table'!$E$6:$I$6, 0))*F117^2+INDEX('IL TRM v14 Table'!$E$18:$I$20, 2, MATCH(E117, 'IL TRM v14 Table'!$E$6:$I$6, 0))*F117+INDEX('IL TRM v14 Table'!$E$18:$I$20, 3, MATCH(E117, 'IL TRM v14 Table'!$E$6:$I$6, 0)), "")</f>
        <v/>
      </c>
      <c r="J117" s="162"/>
      <c r="K117" s="162"/>
      <c r="L117" s="161">
        <f t="shared" si="5"/>
        <v>0</v>
      </c>
      <c r="M117" s="161">
        <f t="shared" si="4"/>
        <v>0</v>
      </c>
      <c r="N117" s="161" t="str">
        <f t="shared" si="6"/>
        <v/>
      </c>
      <c r="O117" s="161">
        <f t="shared" si="7"/>
        <v>0</v>
      </c>
      <c r="P117" s="167"/>
    </row>
    <row r="118" spans="1:16" x14ac:dyDescent="0.25">
      <c r="A118" s="160">
        <v>115</v>
      </c>
      <c r="B118" s="47"/>
      <c r="C118" s="47"/>
      <c r="D118" s="47"/>
      <c r="E118" s="46"/>
      <c r="F118" s="46"/>
      <c r="G118" s="264"/>
      <c r="H118" s="51"/>
      <c r="I118" s="161" t="str">
        <f>IFERROR(INDEX('IL TRM v14 Table'!$E$18:$I$20, 1, MATCH(E118, 'IL TRM v14 Table'!$E$6:$I$6, 0))*F118^2+INDEX('IL TRM v14 Table'!$E$18:$I$20, 2, MATCH(E118, 'IL TRM v14 Table'!$E$6:$I$6, 0))*F118+INDEX('IL TRM v14 Table'!$E$18:$I$20, 3, MATCH(E118, 'IL TRM v14 Table'!$E$6:$I$6, 0)), "")</f>
        <v/>
      </c>
      <c r="J118" s="162"/>
      <c r="K118" s="162"/>
      <c r="L118" s="161">
        <f t="shared" si="5"/>
        <v>0</v>
      </c>
      <c r="M118" s="161">
        <f t="shared" si="4"/>
        <v>0</v>
      </c>
      <c r="N118" s="161" t="str">
        <f t="shared" si="6"/>
        <v/>
      </c>
      <c r="O118" s="161">
        <f t="shared" si="7"/>
        <v>0</v>
      </c>
      <c r="P118" s="167"/>
    </row>
    <row r="119" spans="1:16" x14ac:dyDescent="0.25">
      <c r="A119" s="160">
        <v>116</v>
      </c>
      <c r="B119" s="47"/>
      <c r="C119" s="47"/>
      <c r="D119" s="47"/>
      <c r="E119" s="46"/>
      <c r="F119" s="46"/>
      <c r="G119" s="264"/>
      <c r="H119" s="51"/>
      <c r="I119" s="161" t="str">
        <f>IFERROR(INDEX('IL TRM v14 Table'!$E$18:$I$20, 1, MATCH(E119, 'IL TRM v14 Table'!$E$6:$I$6, 0))*F119^2+INDEX('IL TRM v14 Table'!$E$18:$I$20, 2, MATCH(E119, 'IL TRM v14 Table'!$E$6:$I$6, 0))*F119+INDEX('IL TRM v14 Table'!$E$18:$I$20, 3, MATCH(E119, 'IL TRM v14 Table'!$E$6:$I$6, 0)), "")</f>
        <v/>
      </c>
      <c r="J119" s="162"/>
      <c r="K119" s="162"/>
      <c r="L119" s="161">
        <f t="shared" si="5"/>
        <v>0</v>
      </c>
      <c r="M119" s="161">
        <f t="shared" si="4"/>
        <v>0</v>
      </c>
      <c r="N119" s="161" t="str">
        <f t="shared" si="6"/>
        <v/>
      </c>
      <c r="O119" s="161">
        <f t="shared" si="7"/>
        <v>0</v>
      </c>
      <c r="P119" s="167"/>
    </row>
    <row r="120" spans="1:16" x14ac:dyDescent="0.25">
      <c r="A120" s="160">
        <v>117</v>
      </c>
      <c r="B120" s="47"/>
      <c r="C120" s="47"/>
      <c r="D120" s="47"/>
      <c r="E120" s="46"/>
      <c r="F120" s="46"/>
      <c r="G120" s="264"/>
      <c r="H120" s="51"/>
      <c r="I120" s="161" t="str">
        <f>IFERROR(INDEX('IL TRM v14 Table'!$E$18:$I$20, 1, MATCH(E120, 'IL TRM v14 Table'!$E$6:$I$6, 0))*F120^2+INDEX('IL TRM v14 Table'!$E$18:$I$20, 2, MATCH(E120, 'IL TRM v14 Table'!$E$6:$I$6, 0))*F120+INDEX('IL TRM v14 Table'!$E$18:$I$20, 3, MATCH(E120, 'IL TRM v14 Table'!$E$6:$I$6, 0)), "")</f>
        <v/>
      </c>
      <c r="J120" s="162"/>
      <c r="K120" s="162"/>
      <c r="L120" s="161">
        <f t="shared" si="5"/>
        <v>0</v>
      </c>
      <c r="M120" s="161">
        <f t="shared" si="4"/>
        <v>0</v>
      </c>
      <c r="N120" s="161" t="str">
        <f t="shared" si="6"/>
        <v/>
      </c>
      <c r="O120" s="161">
        <f t="shared" si="7"/>
        <v>0</v>
      </c>
      <c r="P120" s="167"/>
    </row>
    <row r="121" spans="1:16" x14ac:dyDescent="0.25">
      <c r="A121" s="160">
        <v>118</v>
      </c>
      <c r="B121" s="47"/>
      <c r="C121" s="47"/>
      <c r="D121" s="47"/>
      <c r="E121" s="46"/>
      <c r="F121" s="46"/>
      <c r="G121" s="264"/>
      <c r="H121" s="51"/>
      <c r="I121" s="161" t="str">
        <f>IFERROR(INDEX('IL TRM v14 Table'!$E$18:$I$20, 1, MATCH(E121, 'IL TRM v14 Table'!$E$6:$I$6, 0))*F121^2+INDEX('IL TRM v14 Table'!$E$18:$I$20, 2, MATCH(E121, 'IL TRM v14 Table'!$E$6:$I$6, 0))*F121+INDEX('IL TRM v14 Table'!$E$18:$I$20, 3, MATCH(E121, 'IL TRM v14 Table'!$E$6:$I$6, 0)), "")</f>
        <v/>
      </c>
      <c r="J121" s="162"/>
      <c r="K121" s="162"/>
      <c r="L121" s="161">
        <f t="shared" si="5"/>
        <v>0</v>
      </c>
      <c r="M121" s="161">
        <f t="shared" si="4"/>
        <v>0</v>
      </c>
      <c r="N121" s="161" t="str">
        <f t="shared" si="6"/>
        <v/>
      </c>
      <c r="O121" s="161">
        <f t="shared" si="7"/>
        <v>0</v>
      </c>
      <c r="P121" s="167"/>
    </row>
    <row r="122" spans="1:16" x14ac:dyDescent="0.25">
      <c r="A122" s="160">
        <v>119</v>
      </c>
      <c r="B122" s="47"/>
      <c r="C122" s="47"/>
      <c r="D122" s="47"/>
      <c r="E122" s="46"/>
      <c r="F122" s="46"/>
      <c r="G122" s="264"/>
      <c r="H122" s="51"/>
      <c r="I122" s="161" t="str">
        <f>IFERROR(INDEX('IL TRM v14 Table'!$E$18:$I$20, 1, MATCH(E122, 'IL TRM v14 Table'!$E$6:$I$6, 0))*F122^2+INDEX('IL TRM v14 Table'!$E$18:$I$20, 2, MATCH(E122, 'IL TRM v14 Table'!$E$6:$I$6, 0))*F122+INDEX('IL TRM v14 Table'!$E$18:$I$20, 3, MATCH(E122, 'IL TRM v14 Table'!$E$6:$I$6, 0)), "")</f>
        <v/>
      </c>
      <c r="J122" s="162"/>
      <c r="K122" s="162"/>
      <c r="L122" s="161">
        <f t="shared" si="5"/>
        <v>0</v>
      </c>
      <c r="M122" s="161">
        <f t="shared" si="4"/>
        <v>0</v>
      </c>
      <c r="N122" s="161" t="str">
        <f t="shared" si="6"/>
        <v/>
      </c>
      <c r="O122" s="161">
        <f t="shared" si="7"/>
        <v>0</v>
      </c>
      <c r="P122" s="167"/>
    </row>
    <row r="123" spans="1:16" x14ac:dyDescent="0.25">
      <c r="A123" s="160">
        <v>120</v>
      </c>
      <c r="B123" s="47"/>
      <c r="C123" s="47"/>
      <c r="D123" s="47"/>
      <c r="E123" s="46"/>
      <c r="F123" s="46"/>
      <c r="G123" s="264"/>
      <c r="H123" s="51"/>
      <c r="I123" s="161" t="str">
        <f>IFERROR(INDEX('IL TRM v14 Table'!$E$18:$I$20, 1, MATCH(E123, 'IL TRM v14 Table'!$E$6:$I$6, 0))*F123^2+INDEX('IL TRM v14 Table'!$E$18:$I$20, 2, MATCH(E123, 'IL TRM v14 Table'!$E$6:$I$6, 0))*F123+INDEX('IL TRM v14 Table'!$E$18:$I$20, 3, MATCH(E123, 'IL TRM v14 Table'!$E$6:$I$6, 0)), "")</f>
        <v/>
      </c>
      <c r="J123" s="162"/>
      <c r="K123" s="162"/>
      <c r="L123" s="161">
        <f t="shared" si="5"/>
        <v>0</v>
      </c>
      <c r="M123" s="161">
        <f t="shared" si="4"/>
        <v>0</v>
      </c>
      <c r="N123" s="161" t="str">
        <f t="shared" si="6"/>
        <v/>
      </c>
      <c r="O123" s="161">
        <f t="shared" si="7"/>
        <v>0</v>
      </c>
      <c r="P123" s="167"/>
    </row>
    <row r="124" spans="1:16" x14ac:dyDescent="0.25">
      <c r="A124" s="160">
        <v>121</v>
      </c>
      <c r="B124" s="47"/>
      <c r="C124" s="47"/>
      <c r="D124" s="47"/>
      <c r="E124" s="46"/>
      <c r="F124" s="46"/>
      <c r="G124" s="264"/>
      <c r="H124" s="51"/>
      <c r="I124" s="161" t="str">
        <f>IFERROR(INDEX('IL TRM v14 Table'!$E$18:$I$20, 1, MATCH(E124, 'IL TRM v14 Table'!$E$6:$I$6, 0))*F124^2+INDEX('IL TRM v14 Table'!$E$18:$I$20, 2, MATCH(E124, 'IL TRM v14 Table'!$E$6:$I$6, 0))*F124+INDEX('IL TRM v14 Table'!$E$18:$I$20, 3, MATCH(E124, 'IL TRM v14 Table'!$E$6:$I$6, 0)), "")</f>
        <v/>
      </c>
      <c r="J124" s="162"/>
      <c r="K124" s="162"/>
      <c r="L124" s="161">
        <f t="shared" si="5"/>
        <v>0</v>
      </c>
      <c r="M124" s="161">
        <f t="shared" si="4"/>
        <v>0</v>
      </c>
      <c r="N124" s="161" t="str">
        <f t="shared" si="6"/>
        <v/>
      </c>
      <c r="O124" s="161">
        <f t="shared" si="7"/>
        <v>0</v>
      </c>
      <c r="P124" s="167"/>
    </row>
    <row r="125" spans="1:16" x14ac:dyDescent="0.25">
      <c r="A125" s="160">
        <v>122</v>
      </c>
      <c r="B125" s="47"/>
      <c r="C125" s="47"/>
      <c r="D125" s="47"/>
      <c r="E125" s="46"/>
      <c r="F125" s="46"/>
      <c r="G125" s="264"/>
      <c r="H125" s="51"/>
      <c r="I125" s="161" t="str">
        <f>IFERROR(INDEX('IL TRM v14 Table'!$E$18:$I$20, 1, MATCH(E125, 'IL TRM v14 Table'!$E$6:$I$6, 0))*F125^2+INDEX('IL TRM v14 Table'!$E$18:$I$20, 2, MATCH(E125, 'IL TRM v14 Table'!$E$6:$I$6, 0))*F125+INDEX('IL TRM v14 Table'!$E$18:$I$20, 3, MATCH(E125, 'IL TRM v14 Table'!$E$6:$I$6, 0)), "")</f>
        <v/>
      </c>
      <c r="J125" s="162"/>
      <c r="K125" s="162"/>
      <c r="L125" s="161">
        <f t="shared" si="5"/>
        <v>0</v>
      </c>
      <c r="M125" s="161">
        <f t="shared" si="4"/>
        <v>0</v>
      </c>
      <c r="N125" s="161" t="str">
        <f t="shared" si="6"/>
        <v/>
      </c>
      <c r="O125" s="161">
        <f t="shared" si="7"/>
        <v>0</v>
      </c>
      <c r="P125" s="167"/>
    </row>
    <row r="126" spans="1:16" x14ac:dyDescent="0.25">
      <c r="A126" s="160">
        <v>123</v>
      </c>
      <c r="B126" s="47"/>
      <c r="C126" s="47"/>
      <c r="D126" s="47"/>
      <c r="E126" s="46"/>
      <c r="F126" s="46"/>
      <c r="G126" s="264"/>
      <c r="H126" s="51"/>
      <c r="I126" s="161" t="str">
        <f>IFERROR(INDEX('IL TRM v14 Table'!$E$18:$I$20, 1, MATCH(E126, 'IL TRM v14 Table'!$E$6:$I$6, 0))*F126^2+INDEX('IL TRM v14 Table'!$E$18:$I$20, 2, MATCH(E126, 'IL TRM v14 Table'!$E$6:$I$6, 0))*F126+INDEX('IL TRM v14 Table'!$E$18:$I$20, 3, MATCH(E126, 'IL TRM v14 Table'!$E$6:$I$6, 0)), "")</f>
        <v/>
      </c>
      <c r="J126" s="162"/>
      <c r="K126" s="162"/>
      <c r="L126" s="161">
        <f t="shared" si="5"/>
        <v>0</v>
      </c>
      <c r="M126" s="161">
        <f t="shared" si="4"/>
        <v>0</v>
      </c>
      <c r="N126" s="161" t="str">
        <f t="shared" si="6"/>
        <v/>
      </c>
      <c r="O126" s="161">
        <f t="shared" si="7"/>
        <v>0</v>
      </c>
      <c r="P126" s="167"/>
    </row>
    <row r="127" spans="1:16" x14ac:dyDescent="0.25">
      <c r="A127" s="160">
        <v>124</v>
      </c>
      <c r="B127" s="47"/>
      <c r="C127" s="47"/>
      <c r="D127" s="47"/>
      <c r="E127" s="46"/>
      <c r="F127" s="46"/>
      <c r="G127" s="264"/>
      <c r="H127" s="51"/>
      <c r="I127" s="161" t="str">
        <f>IFERROR(INDEX('IL TRM v14 Table'!$E$18:$I$20, 1, MATCH(E127, 'IL TRM v14 Table'!$E$6:$I$6, 0))*F127^2+INDEX('IL TRM v14 Table'!$E$18:$I$20, 2, MATCH(E127, 'IL TRM v14 Table'!$E$6:$I$6, 0))*F127+INDEX('IL TRM v14 Table'!$E$18:$I$20, 3, MATCH(E127, 'IL TRM v14 Table'!$E$6:$I$6, 0)), "")</f>
        <v/>
      </c>
      <c r="J127" s="162"/>
      <c r="K127" s="162"/>
      <c r="L127" s="161">
        <f t="shared" si="5"/>
        <v>0</v>
      </c>
      <c r="M127" s="161">
        <f t="shared" si="4"/>
        <v>0</v>
      </c>
      <c r="N127" s="161" t="str">
        <f t="shared" si="6"/>
        <v/>
      </c>
      <c r="O127" s="161">
        <f t="shared" si="7"/>
        <v>0</v>
      </c>
      <c r="P127" s="167"/>
    </row>
    <row r="128" spans="1:16" x14ac:dyDescent="0.25">
      <c r="A128" s="160">
        <v>125</v>
      </c>
      <c r="B128" s="47"/>
      <c r="C128" s="47"/>
      <c r="D128" s="47"/>
      <c r="E128" s="46"/>
      <c r="F128" s="46"/>
      <c r="G128" s="264"/>
      <c r="H128" s="51"/>
      <c r="I128" s="161" t="str">
        <f>IFERROR(INDEX('IL TRM v14 Table'!$E$18:$I$20, 1, MATCH(E128, 'IL TRM v14 Table'!$E$6:$I$6, 0))*F128^2+INDEX('IL TRM v14 Table'!$E$18:$I$20, 2, MATCH(E128, 'IL TRM v14 Table'!$E$6:$I$6, 0))*F128+INDEX('IL TRM v14 Table'!$E$18:$I$20, 3, MATCH(E128, 'IL TRM v14 Table'!$E$6:$I$6, 0)), "")</f>
        <v/>
      </c>
      <c r="J128" s="162"/>
      <c r="K128" s="162"/>
      <c r="L128" s="161">
        <f t="shared" si="5"/>
        <v>0</v>
      </c>
      <c r="M128" s="161">
        <f t="shared" si="4"/>
        <v>0</v>
      </c>
      <c r="N128" s="161" t="str">
        <f t="shared" si="6"/>
        <v/>
      </c>
      <c r="O128" s="161">
        <f t="shared" si="7"/>
        <v>0</v>
      </c>
      <c r="P128" s="167"/>
    </row>
    <row r="129" spans="1:16" x14ac:dyDescent="0.25">
      <c r="A129" s="160">
        <v>126</v>
      </c>
      <c r="B129" s="47"/>
      <c r="C129" s="47"/>
      <c r="D129" s="47"/>
      <c r="E129" s="46"/>
      <c r="F129" s="46"/>
      <c r="G129" s="264"/>
      <c r="H129" s="51"/>
      <c r="I129" s="161" t="str">
        <f>IFERROR(INDEX('IL TRM v14 Table'!$E$18:$I$20, 1, MATCH(E129, 'IL TRM v14 Table'!$E$6:$I$6, 0))*F129^2+INDEX('IL TRM v14 Table'!$E$18:$I$20, 2, MATCH(E129, 'IL TRM v14 Table'!$E$6:$I$6, 0))*F129+INDEX('IL TRM v14 Table'!$E$18:$I$20, 3, MATCH(E129, 'IL TRM v14 Table'!$E$6:$I$6, 0)), "")</f>
        <v/>
      </c>
      <c r="J129" s="162"/>
      <c r="K129" s="162"/>
      <c r="L129" s="161">
        <f t="shared" si="5"/>
        <v>0</v>
      </c>
      <c r="M129" s="161">
        <f t="shared" si="4"/>
        <v>0</v>
      </c>
      <c r="N129" s="161" t="str">
        <f t="shared" si="6"/>
        <v/>
      </c>
      <c r="O129" s="161">
        <f t="shared" si="7"/>
        <v>0</v>
      </c>
      <c r="P129" s="167"/>
    </row>
    <row r="130" spans="1:16" x14ac:dyDescent="0.25">
      <c r="A130" s="160">
        <v>127</v>
      </c>
      <c r="B130" s="47"/>
      <c r="C130" s="47"/>
      <c r="D130" s="47"/>
      <c r="E130" s="46"/>
      <c r="F130" s="46"/>
      <c r="G130" s="264"/>
      <c r="H130" s="51"/>
      <c r="I130" s="161" t="str">
        <f>IFERROR(INDEX('IL TRM v14 Table'!$E$18:$I$20, 1, MATCH(E130, 'IL TRM v14 Table'!$E$6:$I$6, 0))*F130^2+INDEX('IL TRM v14 Table'!$E$18:$I$20, 2, MATCH(E130, 'IL TRM v14 Table'!$E$6:$I$6, 0))*F130+INDEX('IL TRM v14 Table'!$E$18:$I$20, 3, MATCH(E130, 'IL TRM v14 Table'!$E$6:$I$6, 0)), "")</f>
        <v/>
      </c>
      <c r="J130" s="162"/>
      <c r="K130" s="162"/>
      <c r="L130" s="161">
        <f t="shared" si="5"/>
        <v>0</v>
      </c>
      <c r="M130" s="161">
        <f t="shared" si="4"/>
        <v>0</v>
      </c>
      <c r="N130" s="161" t="str">
        <f t="shared" si="6"/>
        <v/>
      </c>
      <c r="O130" s="161">
        <f t="shared" si="7"/>
        <v>0</v>
      </c>
      <c r="P130" s="167"/>
    </row>
    <row r="131" spans="1:16" x14ac:dyDescent="0.25">
      <c r="A131" s="160">
        <v>128</v>
      </c>
      <c r="B131" s="47"/>
      <c r="C131" s="47"/>
      <c r="D131" s="47"/>
      <c r="E131" s="46"/>
      <c r="F131" s="46"/>
      <c r="G131" s="264"/>
      <c r="H131" s="51"/>
      <c r="I131" s="161" t="str">
        <f>IFERROR(INDEX('IL TRM v14 Table'!$E$18:$I$20, 1, MATCH(E131, 'IL TRM v14 Table'!$E$6:$I$6, 0))*F131^2+INDEX('IL TRM v14 Table'!$E$18:$I$20, 2, MATCH(E131, 'IL TRM v14 Table'!$E$6:$I$6, 0))*F131+INDEX('IL TRM v14 Table'!$E$18:$I$20, 3, MATCH(E131, 'IL TRM v14 Table'!$E$6:$I$6, 0)), "")</f>
        <v/>
      </c>
      <c r="J131" s="162"/>
      <c r="K131" s="162"/>
      <c r="L131" s="161">
        <f t="shared" si="5"/>
        <v>0</v>
      </c>
      <c r="M131" s="161">
        <f t="shared" si="4"/>
        <v>0</v>
      </c>
      <c r="N131" s="161" t="str">
        <f t="shared" si="6"/>
        <v/>
      </c>
      <c r="O131" s="161">
        <f t="shared" si="7"/>
        <v>0</v>
      </c>
      <c r="P131" s="167"/>
    </row>
    <row r="132" spans="1:16" x14ac:dyDescent="0.25">
      <c r="A132" s="160">
        <v>129</v>
      </c>
      <c r="B132" s="47"/>
      <c r="C132" s="47"/>
      <c r="D132" s="47"/>
      <c r="E132" s="46"/>
      <c r="F132" s="46"/>
      <c r="G132" s="264"/>
      <c r="H132" s="51"/>
      <c r="I132" s="161" t="str">
        <f>IFERROR(INDEX('IL TRM v14 Table'!$E$18:$I$20, 1, MATCH(E132, 'IL TRM v14 Table'!$E$6:$I$6, 0))*F132^2+INDEX('IL TRM v14 Table'!$E$18:$I$20, 2, MATCH(E132, 'IL TRM v14 Table'!$E$6:$I$6, 0))*F132+INDEX('IL TRM v14 Table'!$E$18:$I$20, 3, MATCH(E132, 'IL TRM v14 Table'!$E$6:$I$6, 0)), "")</f>
        <v/>
      </c>
      <c r="J132" s="162"/>
      <c r="K132" s="162"/>
      <c r="L132" s="161">
        <f t="shared" si="5"/>
        <v>0</v>
      </c>
      <c r="M132" s="161">
        <f t="shared" ref="M132:M195" si="8">IF(J132="Y", L132, 0)</f>
        <v>0</v>
      </c>
      <c r="N132" s="161" t="str">
        <f t="shared" si="6"/>
        <v/>
      </c>
      <c r="O132" s="161">
        <f t="shared" si="7"/>
        <v>0</v>
      </c>
      <c r="P132" s="167"/>
    </row>
    <row r="133" spans="1:16" x14ac:dyDescent="0.25">
      <c r="A133" s="160">
        <v>130</v>
      </c>
      <c r="B133" s="47"/>
      <c r="C133" s="47"/>
      <c r="D133" s="47"/>
      <c r="E133" s="46"/>
      <c r="F133" s="46"/>
      <c r="G133" s="264"/>
      <c r="H133" s="51"/>
      <c r="I133" s="161" t="str">
        <f>IFERROR(INDEX('IL TRM v14 Table'!$E$18:$I$20, 1, MATCH(E133, 'IL TRM v14 Table'!$E$6:$I$6, 0))*F133^2+INDEX('IL TRM v14 Table'!$E$18:$I$20, 2, MATCH(E133, 'IL TRM v14 Table'!$E$6:$I$6, 0))*F133+INDEX('IL TRM v14 Table'!$E$18:$I$20, 3, MATCH(E133, 'IL TRM v14 Table'!$E$6:$I$6, 0)), "")</f>
        <v/>
      </c>
      <c r="J133" s="162"/>
      <c r="K133" s="162"/>
      <c r="L133" s="161">
        <f t="shared" ref="L133:L196" si="9">IF(K133="Y", H133*0.5, H133)</f>
        <v>0</v>
      </c>
      <c r="M133" s="161">
        <f t="shared" si="8"/>
        <v>0</v>
      </c>
      <c r="N133" s="161" t="str">
        <f t="shared" ref="N133:N196" si="10">IF(K133="Y", I133*0.5, I133)</f>
        <v/>
      </c>
      <c r="O133" s="161">
        <f t="shared" ref="O133:O196" si="11">IF(J133="Y", N133, 0)</f>
        <v>0</v>
      </c>
      <c r="P133" s="167"/>
    </row>
    <row r="134" spans="1:16" x14ac:dyDescent="0.25">
      <c r="A134" s="160">
        <v>131</v>
      </c>
      <c r="B134" s="47"/>
      <c r="C134" s="47"/>
      <c r="D134" s="47"/>
      <c r="E134" s="46"/>
      <c r="F134" s="46"/>
      <c r="G134" s="264"/>
      <c r="H134" s="51"/>
      <c r="I134" s="161" t="str">
        <f>IFERROR(INDEX('IL TRM v14 Table'!$E$18:$I$20, 1, MATCH(E134, 'IL TRM v14 Table'!$E$6:$I$6, 0))*F134^2+INDEX('IL TRM v14 Table'!$E$18:$I$20, 2, MATCH(E134, 'IL TRM v14 Table'!$E$6:$I$6, 0))*F134+INDEX('IL TRM v14 Table'!$E$18:$I$20, 3, MATCH(E134, 'IL TRM v14 Table'!$E$6:$I$6, 0)), "")</f>
        <v/>
      </c>
      <c r="J134" s="162"/>
      <c r="K134" s="162"/>
      <c r="L134" s="161">
        <f t="shared" si="9"/>
        <v>0</v>
      </c>
      <c r="M134" s="161">
        <f t="shared" si="8"/>
        <v>0</v>
      </c>
      <c r="N134" s="161" t="str">
        <f t="shared" si="10"/>
        <v/>
      </c>
      <c r="O134" s="161">
        <f t="shared" si="11"/>
        <v>0</v>
      </c>
      <c r="P134" s="167"/>
    </row>
    <row r="135" spans="1:16" x14ac:dyDescent="0.25">
      <c r="A135" s="160">
        <v>132</v>
      </c>
      <c r="B135" s="47"/>
      <c r="C135" s="47"/>
      <c r="D135" s="47"/>
      <c r="E135" s="46"/>
      <c r="F135" s="46"/>
      <c r="G135" s="264"/>
      <c r="H135" s="51"/>
      <c r="I135" s="161" t="str">
        <f>IFERROR(INDEX('IL TRM v14 Table'!$E$18:$I$20, 1, MATCH(E135, 'IL TRM v14 Table'!$E$6:$I$6, 0))*F135^2+INDEX('IL TRM v14 Table'!$E$18:$I$20, 2, MATCH(E135, 'IL TRM v14 Table'!$E$6:$I$6, 0))*F135+INDEX('IL TRM v14 Table'!$E$18:$I$20, 3, MATCH(E135, 'IL TRM v14 Table'!$E$6:$I$6, 0)), "")</f>
        <v/>
      </c>
      <c r="J135" s="162"/>
      <c r="K135" s="162"/>
      <c r="L135" s="161">
        <f t="shared" si="9"/>
        <v>0</v>
      </c>
      <c r="M135" s="161">
        <f t="shared" si="8"/>
        <v>0</v>
      </c>
      <c r="N135" s="161" t="str">
        <f t="shared" si="10"/>
        <v/>
      </c>
      <c r="O135" s="161">
        <f t="shared" si="11"/>
        <v>0</v>
      </c>
      <c r="P135" s="167"/>
    </row>
    <row r="136" spans="1:16" x14ac:dyDescent="0.25">
      <c r="A136" s="160">
        <v>133</v>
      </c>
      <c r="B136" s="47"/>
      <c r="C136" s="47"/>
      <c r="D136" s="47"/>
      <c r="E136" s="46"/>
      <c r="F136" s="46"/>
      <c r="G136" s="264"/>
      <c r="H136" s="51"/>
      <c r="I136" s="161" t="str">
        <f>IFERROR(INDEX('IL TRM v14 Table'!$E$18:$I$20, 1, MATCH(E136, 'IL TRM v14 Table'!$E$6:$I$6, 0))*F136^2+INDEX('IL TRM v14 Table'!$E$18:$I$20, 2, MATCH(E136, 'IL TRM v14 Table'!$E$6:$I$6, 0))*F136+INDEX('IL TRM v14 Table'!$E$18:$I$20, 3, MATCH(E136, 'IL TRM v14 Table'!$E$6:$I$6, 0)), "")</f>
        <v/>
      </c>
      <c r="J136" s="162"/>
      <c r="K136" s="162"/>
      <c r="L136" s="161">
        <f t="shared" si="9"/>
        <v>0</v>
      </c>
      <c r="M136" s="161">
        <f t="shared" si="8"/>
        <v>0</v>
      </c>
      <c r="N136" s="161" t="str">
        <f t="shared" si="10"/>
        <v/>
      </c>
      <c r="O136" s="161">
        <f t="shared" si="11"/>
        <v>0</v>
      </c>
      <c r="P136" s="167"/>
    </row>
    <row r="137" spans="1:16" x14ac:dyDescent="0.25">
      <c r="A137" s="160">
        <v>134</v>
      </c>
      <c r="B137" s="47"/>
      <c r="C137" s="47"/>
      <c r="D137" s="47"/>
      <c r="E137" s="46"/>
      <c r="F137" s="46"/>
      <c r="G137" s="264"/>
      <c r="H137" s="51"/>
      <c r="I137" s="161" t="str">
        <f>IFERROR(INDEX('IL TRM v14 Table'!$E$18:$I$20, 1, MATCH(E137, 'IL TRM v14 Table'!$E$6:$I$6, 0))*F137^2+INDEX('IL TRM v14 Table'!$E$18:$I$20, 2, MATCH(E137, 'IL TRM v14 Table'!$E$6:$I$6, 0))*F137+INDEX('IL TRM v14 Table'!$E$18:$I$20, 3, MATCH(E137, 'IL TRM v14 Table'!$E$6:$I$6, 0)), "")</f>
        <v/>
      </c>
      <c r="J137" s="162"/>
      <c r="K137" s="162"/>
      <c r="L137" s="161">
        <f t="shared" si="9"/>
        <v>0</v>
      </c>
      <c r="M137" s="161">
        <f t="shared" si="8"/>
        <v>0</v>
      </c>
      <c r="N137" s="161" t="str">
        <f t="shared" si="10"/>
        <v/>
      </c>
      <c r="O137" s="161">
        <f t="shared" si="11"/>
        <v>0</v>
      </c>
      <c r="P137" s="167"/>
    </row>
    <row r="138" spans="1:16" x14ac:dyDescent="0.25">
      <c r="A138" s="160">
        <v>135</v>
      </c>
      <c r="B138" s="47"/>
      <c r="C138" s="47"/>
      <c r="D138" s="47"/>
      <c r="E138" s="46"/>
      <c r="F138" s="46"/>
      <c r="G138" s="264"/>
      <c r="H138" s="51"/>
      <c r="I138" s="161" t="str">
        <f>IFERROR(INDEX('IL TRM v14 Table'!$E$18:$I$20, 1, MATCH(E138, 'IL TRM v14 Table'!$E$6:$I$6, 0))*F138^2+INDEX('IL TRM v14 Table'!$E$18:$I$20, 2, MATCH(E138, 'IL TRM v14 Table'!$E$6:$I$6, 0))*F138+INDEX('IL TRM v14 Table'!$E$18:$I$20, 3, MATCH(E138, 'IL TRM v14 Table'!$E$6:$I$6, 0)), "")</f>
        <v/>
      </c>
      <c r="J138" s="162"/>
      <c r="K138" s="162"/>
      <c r="L138" s="161">
        <f t="shared" si="9"/>
        <v>0</v>
      </c>
      <c r="M138" s="161">
        <f t="shared" si="8"/>
        <v>0</v>
      </c>
      <c r="N138" s="161" t="str">
        <f t="shared" si="10"/>
        <v/>
      </c>
      <c r="O138" s="161">
        <f t="shared" si="11"/>
        <v>0</v>
      </c>
      <c r="P138" s="167"/>
    </row>
    <row r="139" spans="1:16" x14ac:dyDescent="0.25">
      <c r="A139" s="160">
        <v>136</v>
      </c>
      <c r="B139" s="47"/>
      <c r="C139" s="47"/>
      <c r="D139" s="47"/>
      <c r="E139" s="46"/>
      <c r="F139" s="46"/>
      <c r="G139" s="264"/>
      <c r="H139" s="51"/>
      <c r="I139" s="161" t="str">
        <f>IFERROR(INDEX('IL TRM v14 Table'!$E$18:$I$20, 1, MATCH(E139, 'IL TRM v14 Table'!$E$6:$I$6, 0))*F139^2+INDEX('IL TRM v14 Table'!$E$18:$I$20, 2, MATCH(E139, 'IL TRM v14 Table'!$E$6:$I$6, 0))*F139+INDEX('IL TRM v14 Table'!$E$18:$I$20, 3, MATCH(E139, 'IL TRM v14 Table'!$E$6:$I$6, 0)), "")</f>
        <v/>
      </c>
      <c r="J139" s="162"/>
      <c r="K139" s="162"/>
      <c r="L139" s="161">
        <f t="shared" si="9"/>
        <v>0</v>
      </c>
      <c r="M139" s="161">
        <f t="shared" si="8"/>
        <v>0</v>
      </c>
      <c r="N139" s="161" t="str">
        <f t="shared" si="10"/>
        <v/>
      </c>
      <c r="O139" s="161">
        <f t="shared" si="11"/>
        <v>0</v>
      </c>
      <c r="P139" s="167"/>
    </row>
    <row r="140" spans="1:16" x14ac:dyDescent="0.25">
      <c r="A140" s="160">
        <v>137</v>
      </c>
      <c r="B140" s="47"/>
      <c r="C140" s="47"/>
      <c r="D140" s="47"/>
      <c r="E140" s="46"/>
      <c r="F140" s="46"/>
      <c r="G140" s="264"/>
      <c r="H140" s="51"/>
      <c r="I140" s="161" t="str">
        <f>IFERROR(INDEX('IL TRM v14 Table'!$E$18:$I$20, 1, MATCH(E140, 'IL TRM v14 Table'!$E$6:$I$6, 0))*F140^2+INDEX('IL TRM v14 Table'!$E$18:$I$20, 2, MATCH(E140, 'IL TRM v14 Table'!$E$6:$I$6, 0))*F140+INDEX('IL TRM v14 Table'!$E$18:$I$20, 3, MATCH(E140, 'IL TRM v14 Table'!$E$6:$I$6, 0)), "")</f>
        <v/>
      </c>
      <c r="J140" s="162"/>
      <c r="K140" s="162"/>
      <c r="L140" s="161">
        <f t="shared" si="9"/>
        <v>0</v>
      </c>
      <c r="M140" s="161">
        <f t="shared" si="8"/>
        <v>0</v>
      </c>
      <c r="N140" s="161" t="str">
        <f t="shared" si="10"/>
        <v/>
      </c>
      <c r="O140" s="161">
        <f t="shared" si="11"/>
        <v>0</v>
      </c>
      <c r="P140" s="167"/>
    </row>
    <row r="141" spans="1:16" x14ac:dyDescent="0.25">
      <c r="A141" s="160">
        <v>138</v>
      </c>
      <c r="B141" s="47"/>
      <c r="C141" s="47"/>
      <c r="D141" s="47"/>
      <c r="E141" s="46"/>
      <c r="F141" s="46"/>
      <c r="G141" s="264"/>
      <c r="H141" s="51"/>
      <c r="I141" s="161" t="str">
        <f>IFERROR(INDEX('IL TRM v14 Table'!$E$18:$I$20, 1, MATCH(E141, 'IL TRM v14 Table'!$E$6:$I$6, 0))*F141^2+INDEX('IL TRM v14 Table'!$E$18:$I$20, 2, MATCH(E141, 'IL TRM v14 Table'!$E$6:$I$6, 0))*F141+INDEX('IL TRM v14 Table'!$E$18:$I$20, 3, MATCH(E141, 'IL TRM v14 Table'!$E$6:$I$6, 0)), "")</f>
        <v/>
      </c>
      <c r="J141" s="162"/>
      <c r="K141" s="162"/>
      <c r="L141" s="161">
        <f t="shared" si="9"/>
        <v>0</v>
      </c>
      <c r="M141" s="161">
        <f t="shared" si="8"/>
        <v>0</v>
      </c>
      <c r="N141" s="161" t="str">
        <f t="shared" si="10"/>
        <v/>
      </c>
      <c r="O141" s="161">
        <f t="shared" si="11"/>
        <v>0</v>
      </c>
      <c r="P141" s="167"/>
    </row>
    <row r="142" spans="1:16" x14ac:dyDescent="0.25">
      <c r="A142" s="160">
        <v>139</v>
      </c>
      <c r="B142" s="47"/>
      <c r="C142" s="47"/>
      <c r="D142" s="47"/>
      <c r="E142" s="46"/>
      <c r="F142" s="46"/>
      <c r="G142" s="264"/>
      <c r="H142" s="51"/>
      <c r="I142" s="161" t="str">
        <f>IFERROR(INDEX('IL TRM v14 Table'!$E$18:$I$20, 1, MATCH(E142, 'IL TRM v14 Table'!$E$6:$I$6, 0))*F142^2+INDEX('IL TRM v14 Table'!$E$18:$I$20, 2, MATCH(E142, 'IL TRM v14 Table'!$E$6:$I$6, 0))*F142+INDEX('IL TRM v14 Table'!$E$18:$I$20, 3, MATCH(E142, 'IL TRM v14 Table'!$E$6:$I$6, 0)), "")</f>
        <v/>
      </c>
      <c r="J142" s="162"/>
      <c r="K142" s="162"/>
      <c r="L142" s="161">
        <f t="shared" si="9"/>
        <v>0</v>
      </c>
      <c r="M142" s="161">
        <f t="shared" si="8"/>
        <v>0</v>
      </c>
      <c r="N142" s="161" t="str">
        <f t="shared" si="10"/>
        <v/>
      </c>
      <c r="O142" s="161">
        <f t="shared" si="11"/>
        <v>0</v>
      </c>
      <c r="P142" s="167"/>
    </row>
    <row r="143" spans="1:16" x14ac:dyDescent="0.25">
      <c r="A143" s="160">
        <v>140</v>
      </c>
      <c r="B143" s="47"/>
      <c r="C143" s="47"/>
      <c r="D143" s="47"/>
      <c r="E143" s="46"/>
      <c r="F143" s="46"/>
      <c r="G143" s="264"/>
      <c r="H143" s="51"/>
      <c r="I143" s="161" t="str">
        <f>IFERROR(INDEX('IL TRM v14 Table'!$E$18:$I$20, 1, MATCH(E143, 'IL TRM v14 Table'!$E$6:$I$6, 0))*F143^2+INDEX('IL TRM v14 Table'!$E$18:$I$20, 2, MATCH(E143, 'IL TRM v14 Table'!$E$6:$I$6, 0))*F143+INDEX('IL TRM v14 Table'!$E$18:$I$20, 3, MATCH(E143, 'IL TRM v14 Table'!$E$6:$I$6, 0)), "")</f>
        <v/>
      </c>
      <c r="J143" s="162"/>
      <c r="K143" s="162"/>
      <c r="L143" s="161">
        <f t="shared" si="9"/>
        <v>0</v>
      </c>
      <c r="M143" s="161">
        <f t="shared" si="8"/>
        <v>0</v>
      </c>
      <c r="N143" s="161" t="str">
        <f t="shared" si="10"/>
        <v/>
      </c>
      <c r="O143" s="161">
        <f t="shared" si="11"/>
        <v>0</v>
      </c>
      <c r="P143" s="167"/>
    </row>
    <row r="144" spans="1:16" x14ac:dyDescent="0.25">
      <c r="A144" s="160">
        <v>13</v>
      </c>
      <c r="B144" s="47"/>
      <c r="C144" s="47"/>
      <c r="D144" s="47"/>
      <c r="E144" s="46"/>
      <c r="F144" s="46"/>
      <c r="G144" s="264"/>
      <c r="H144" s="51"/>
      <c r="I144" s="161" t="str">
        <f>IFERROR(INDEX('IL TRM v14 Table'!$E$18:$I$20, 1, MATCH(E144, 'IL TRM v14 Table'!$E$6:$I$6, 0))*F144^2+INDEX('IL TRM v14 Table'!$E$18:$I$20, 2, MATCH(E144, 'IL TRM v14 Table'!$E$6:$I$6, 0))*F144+INDEX('IL TRM v14 Table'!$E$18:$I$20, 3, MATCH(E144, 'IL TRM v14 Table'!$E$6:$I$6, 0)), "")</f>
        <v/>
      </c>
      <c r="J144" s="162"/>
      <c r="K144" s="162"/>
      <c r="L144" s="161">
        <f t="shared" si="9"/>
        <v>0</v>
      </c>
      <c r="M144" s="161">
        <f t="shared" si="8"/>
        <v>0</v>
      </c>
      <c r="N144" s="161" t="str">
        <f t="shared" si="10"/>
        <v/>
      </c>
      <c r="O144" s="161">
        <f t="shared" si="11"/>
        <v>0</v>
      </c>
      <c r="P144" s="167"/>
    </row>
    <row r="145" spans="1:16" x14ac:dyDescent="0.25">
      <c r="A145" s="160">
        <v>142</v>
      </c>
      <c r="B145" s="47"/>
      <c r="C145" s="47"/>
      <c r="D145" s="47"/>
      <c r="E145" s="46"/>
      <c r="F145" s="46"/>
      <c r="G145" s="264"/>
      <c r="H145" s="51"/>
      <c r="I145" s="161" t="str">
        <f>IFERROR(INDEX('IL TRM v14 Table'!$E$18:$I$20, 1, MATCH(E145, 'IL TRM v14 Table'!$E$6:$I$6, 0))*F145^2+INDEX('IL TRM v14 Table'!$E$18:$I$20, 2, MATCH(E145, 'IL TRM v14 Table'!$E$6:$I$6, 0))*F145+INDEX('IL TRM v14 Table'!$E$18:$I$20, 3, MATCH(E145, 'IL TRM v14 Table'!$E$6:$I$6, 0)), "")</f>
        <v/>
      </c>
      <c r="J145" s="162"/>
      <c r="K145" s="162"/>
      <c r="L145" s="161">
        <f t="shared" si="9"/>
        <v>0</v>
      </c>
      <c r="M145" s="161">
        <f t="shared" si="8"/>
        <v>0</v>
      </c>
      <c r="N145" s="161" t="str">
        <f t="shared" si="10"/>
        <v/>
      </c>
      <c r="O145" s="161">
        <f t="shared" si="11"/>
        <v>0</v>
      </c>
      <c r="P145" s="167"/>
    </row>
    <row r="146" spans="1:16" x14ac:dyDescent="0.25">
      <c r="A146" s="160">
        <v>143</v>
      </c>
      <c r="B146" s="47"/>
      <c r="C146" s="47"/>
      <c r="D146" s="47"/>
      <c r="E146" s="46"/>
      <c r="F146" s="46"/>
      <c r="G146" s="264"/>
      <c r="H146" s="51"/>
      <c r="I146" s="161" t="str">
        <f>IFERROR(INDEX('IL TRM v14 Table'!$E$18:$I$20, 1, MATCH(E146, 'IL TRM v14 Table'!$E$6:$I$6, 0))*F146^2+INDEX('IL TRM v14 Table'!$E$18:$I$20, 2, MATCH(E146, 'IL TRM v14 Table'!$E$6:$I$6, 0))*F146+INDEX('IL TRM v14 Table'!$E$18:$I$20, 3, MATCH(E146, 'IL TRM v14 Table'!$E$6:$I$6, 0)), "")</f>
        <v/>
      </c>
      <c r="J146" s="162"/>
      <c r="K146" s="162"/>
      <c r="L146" s="161">
        <f t="shared" si="9"/>
        <v>0</v>
      </c>
      <c r="M146" s="161">
        <f t="shared" si="8"/>
        <v>0</v>
      </c>
      <c r="N146" s="161" t="str">
        <f t="shared" si="10"/>
        <v/>
      </c>
      <c r="O146" s="161">
        <f t="shared" si="11"/>
        <v>0</v>
      </c>
      <c r="P146" s="167"/>
    </row>
    <row r="147" spans="1:16" x14ac:dyDescent="0.25">
      <c r="A147" s="160">
        <v>144</v>
      </c>
      <c r="B147" s="47"/>
      <c r="C147" s="47"/>
      <c r="D147" s="47"/>
      <c r="E147" s="46"/>
      <c r="F147" s="46"/>
      <c r="G147" s="264"/>
      <c r="H147" s="51"/>
      <c r="I147" s="161" t="str">
        <f>IFERROR(INDEX('IL TRM v14 Table'!$E$18:$I$20, 1, MATCH(E147, 'IL TRM v14 Table'!$E$6:$I$6, 0))*F147^2+INDEX('IL TRM v14 Table'!$E$18:$I$20, 2, MATCH(E147, 'IL TRM v14 Table'!$E$6:$I$6, 0))*F147+INDEX('IL TRM v14 Table'!$E$18:$I$20, 3, MATCH(E147, 'IL TRM v14 Table'!$E$6:$I$6, 0)), "")</f>
        <v/>
      </c>
      <c r="J147" s="162"/>
      <c r="K147" s="162"/>
      <c r="L147" s="161">
        <f t="shared" si="9"/>
        <v>0</v>
      </c>
      <c r="M147" s="161">
        <f t="shared" si="8"/>
        <v>0</v>
      </c>
      <c r="N147" s="161" t="str">
        <f t="shared" si="10"/>
        <v/>
      </c>
      <c r="O147" s="161">
        <f t="shared" si="11"/>
        <v>0</v>
      </c>
      <c r="P147" s="167"/>
    </row>
    <row r="148" spans="1:16" x14ac:dyDescent="0.25">
      <c r="A148" s="160">
        <v>145</v>
      </c>
      <c r="B148" s="47"/>
      <c r="C148" s="47"/>
      <c r="D148" s="47"/>
      <c r="E148" s="46"/>
      <c r="F148" s="46"/>
      <c r="G148" s="264"/>
      <c r="H148" s="51"/>
      <c r="I148" s="161" t="str">
        <f>IFERROR(INDEX('IL TRM v14 Table'!$E$18:$I$20, 1, MATCH(E148, 'IL TRM v14 Table'!$E$6:$I$6, 0))*F148^2+INDEX('IL TRM v14 Table'!$E$18:$I$20, 2, MATCH(E148, 'IL TRM v14 Table'!$E$6:$I$6, 0))*F148+INDEX('IL TRM v14 Table'!$E$18:$I$20, 3, MATCH(E148, 'IL TRM v14 Table'!$E$6:$I$6, 0)), "")</f>
        <v/>
      </c>
      <c r="J148" s="162"/>
      <c r="K148" s="162"/>
      <c r="L148" s="161">
        <f t="shared" si="9"/>
        <v>0</v>
      </c>
      <c r="M148" s="161">
        <f t="shared" si="8"/>
        <v>0</v>
      </c>
      <c r="N148" s="161" t="str">
        <f t="shared" si="10"/>
        <v/>
      </c>
      <c r="O148" s="161">
        <f t="shared" si="11"/>
        <v>0</v>
      </c>
      <c r="P148" s="167"/>
    </row>
    <row r="149" spans="1:16" x14ac:dyDescent="0.25">
      <c r="A149" s="160">
        <v>146</v>
      </c>
      <c r="B149" s="47"/>
      <c r="C149" s="47"/>
      <c r="D149" s="47"/>
      <c r="E149" s="46"/>
      <c r="F149" s="46"/>
      <c r="G149" s="264"/>
      <c r="H149" s="51"/>
      <c r="I149" s="161" t="str">
        <f>IFERROR(INDEX('IL TRM v14 Table'!$E$18:$I$20, 1, MATCH(E149, 'IL TRM v14 Table'!$E$6:$I$6, 0))*F149^2+INDEX('IL TRM v14 Table'!$E$18:$I$20, 2, MATCH(E149, 'IL TRM v14 Table'!$E$6:$I$6, 0))*F149+INDEX('IL TRM v14 Table'!$E$18:$I$20, 3, MATCH(E149, 'IL TRM v14 Table'!$E$6:$I$6, 0)), "")</f>
        <v/>
      </c>
      <c r="J149" s="162"/>
      <c r="K149" s="162"/>
      <c r="L149" s="161">
        <f t="shared" si="9"/>
        <v>0</v>
      </c>
      <c r="M149" s="161">
        <f t="shared" si="8"/>
        <v>0</v>
      </c>
      <c r="N149" s="161" t="str">
        <f t="shared" si="10"/>
        <v/>
      </c>
      <c r="O149" s="161">
        <f t="shared" si="11"/>
        <v>0</v>
      </c>
      <c r="P149" s="167"/>
    </row>
    <row r="150" spans="1:16" x14ac:dyDescent="0.25">
      <c r="A150" s="160">
        <v>147</v>
      </c>
      <c r="B150" s="47"/>
      <c r="C150" s="47"/>
      <c r="D150" s="47"/>
      <c r="E150" s="46"/>
      <c r="F150" s="46"/>
      <c r="G150" s="264"/>
      <c r="H150" s="51"/>
      <c r="I150" s="161" t="str">
        <f>IFERROR(INDEX('IL TRM v14 Table'!$E$18:$I$20, 1, MATCH(E150, 'IL TRM v14 Table'!$E$6:$I$6, 0))*F150^2+INDEX('IL TRM v14 Table'!$E$18:$I$20, 2, MATCH(E150, 'IL TRM v14 Table'!$E$6:$I$6, 0))*F150+INDEX('IL TRM v14 Table'!$E$18:$I$20, 3, MATCH(E150, 'IL TRM v14 Table'!$E$6:$I$6, 0)), "")</f>
        <v/>
      </c>
      <c r="J150" s="162"/>
      <c r="K150" s="162"/>
      <c r="L150" s="161">
        <f t="shared" si="9"/>
        <v>0</v>
      </c>
      <c r="M150" s="161">
        <f t="shared" si="8"/>
        <v>0</v>
      </c>
      <c r="N150" s="161" t="str">
        <f t="shared" si="10"/>
        <v/>
      </c>
      <c r="O150" s="161">
        <f t="shared" si="11"/>
        <v>0</v>
      </c>
      <c r="P150" s="167"/>
    </row>
    <row r="151" spans="1:16" x14ac:dyDescent="0.25">
      <c r="A151" s="160">
        <v>148</v>
      </c>
      <c r="B151" s="47"/>
      <c r="C151" s="47"/>
      <c r="D151" s="47"/>
      <c r="E151" s="46"/>
      <c r="F151" s="46"/>
      <c r="G151" s="264"/>
      <c r="H151" s="51"/>
      <c r="I151" s="161" t="str">
        <f>IFERROR(INDEX('IL TRM v14 Table'!$E$18:$I$20, 1, MATCH(E151, 'IL TRM v14 Table'!$E$6:$I$6, 0))*F151^2+INDEX('IL TRM v14 Table'!$E$18:$I$20, 2, MATCH(E151, 'IL TRM v14 Table'!$E$6:$I$6, 0))*F151+INDEX('IL TRM v14 Table'!$E$18:$I$20, 3, MATCH(E151, 'IL TRM v14 Table'!$E$6:$I$6, 0)), "")</f>
        <v/>
      </c>
      <c r="J151" s="162"/>
      <c r="K151" s="162"/>
      <c r="L151" s="161">
        <f t="shared" si="9"/>
        <v>0</v>
      </c>
      <c r="M151" s="161">
        <f t="shared" si="8"/>
        <v>0</v>
      </c>
      <c r="N151" s="161" t="str">
        <f t="shared" si="10"/>
        <v/>
      </c>
      <c r="O151" s="161">
        <f t="shared" si="11"/>
        <v>0</v>
      </c>
      <c r="P151" s="167"/>
    </row>
    <row r="152" spans="1:16" x14ac:dyDescent="0.25">
      <c r="A152" s="160">
        <v>149</v>
      </c>
      <c r="B152" s="47"/>
      <c r="C152" s="47"/>
      <c r="D152" s="47"/>
      <c r="E152" s="46"/>
      <c r="F152" s="46"/>
      <c r="G152" s="264"/>
      <c r="H152" s="51"/>
      <c r="I152" s="161" t="str">
        <f>IFERROR(INDEX('IL TRM v14 Table'!$E$18:$I$20, 1, MATCH(E152, 'IL TRM v14 Table'!$E$6:$I$6, 0))*F152^2+INDEX('IL TRM v14 Table'!$E$18:$I$20, 2, MATCH(E152, 'IL TRM v14 Table'!$E$6:$I$6, 0))*F152+INDEX('IL TRM v14 Table'!$E$18:$I$20, 3, MATCH(E152, 'IL TRM v14 Table'!$E$6:$I$6, 0)), "")</f>
        <v/>
      </c>
      <c r="J152" s="162"/>
      <c r="K152" s="162"/>
      <c r="L152" s="161">
        <f t="shared" si="9"/>
        <v>0</v>
      </c>
      <c r="M152" s="161">
        <f t="shared" si="8"/>
        <v>0</v>
      </c>
      <c r="N152" s="161" t="str">
        <f t="shared" si="10"/>
        <v/>
      </c>
      <c r="O152" s="161">
        <f t="shared" si="11"/>
        <v>0</v>
      </c>
      <c r="P152" s="167"/>
    </row>
    <row r="153" spans="1:16" x14ac:dyDescent="0.25">
      <c r="A153" s="160">
        <v>150</v>
      </c>
      <c r="B153" s="47"/>
      <c r="C153" s="47"/>
      <c r="D153" s="47"/>
      <c r="E153" s="46"/>
      <c r="F153" s="46"/>
      <c r="G153" s="264"/>
      <c r="H153" s="51"/>
      <c r="I153" s="161" t="str">
        <f>IFERROR(INDEX('IL TRM v14 Table'!$E$18:$I$20, 1, MATCH(E153, 'IL TRM v14 Table'!$E$6:$I$6, 0))*F153^2+INDEX('IL TRM v14 Table'!$E$18:$I$20, 2, MATCH(E153, 'IL TRM v14 Table'!$E$6:$I$6, 0))*F153+INDEX('IL TRM v14 Table'!$E$18:$I$20, 3, MATCH(E153, 'IL TRM v14 Table'!$E$6:$I$6, 0)), "")</f>
        <v/>
      </c>
      <c r="J153" s="162"/>
      <c r="K153" s="162"/>
      <c r="L153" s="161">
        <f t="shared" si="9"/>
        <v>0</v>
      </c>
      <c r="M153" s="161">
        <f t="shared" si="8"/>
        <v>0</v>
      </c>
      <c r="N153" s="161" t="str">
        <f t="shared" si="10"/>
        <v/>
      </c>
      <c r="O153" s="161">
        <f t="shared" si="11"/>
        <v>0</v>
      </c>
      <c r="P153" s="167"/>
    </row>
    <row r="154" spans="1:16" x14ac:dyDescent="0.25">
      <c r="A154" s="160">
        <v>151</v>
      </c>
      <c r="B154" s="47"/>
      <c r="C154" s="47"/>
      <c r="D154" s="47"/>
      <c r="E154" s="46"/>
      <c r="F154" s="46"/>
      <c r="G154" s="264"/>
      <c r="H154" s="51"/>
      <c r="I154" s="161" t="str">
        <f>IFERROR(INDEX('IL TRM v14 Table'!$E$18:$I$20, 1, MATCH(E154, 'IL TRM v14 Table'!$E$6:$I$6, 0))*F154^2+INDEX('IL TRM v14 Table'!$E$18:$I$20, 2, MATCH(E154, 'IL TRM v14 Table'!$E$6:$I$6, 0))*F154+INDEX('IL TRM v14 Table'!$E$18:$I$20, 3, MATCH(E154, 'IL TRM v14 Table'!$E$6:$I$6, 0)), "")</f>
        <v/>
      </c>
      <c r="J154" s="162"/>
      <c r="K154" s="162"/>
      <c r="L154" s="161">
        <f t="shared" si="9"/>
        <v>0</v>
      </c>
      <c r="M154" s="161">
        <f t="shared" si="8"/>
        <v>0</v>
      </c>
      <c r="N154" s="161" t="str">
        <f t="shared" si="10"/>
        <v/>
      </c>
      <c r="O154" s="161">
        <f t="shared" si="11"/>
        <v>0</v>
      </c>
      <c r="P154" s="167"/>
    </row>
    <row r="155" spans="1:16" x14ac:dyDescent="0.25">
      <c r="A155" s="160">
        <v>152</v>
      </c>
      <c r="B155" s="47"/>
      <c r="C155" s="47"/>
      <c r="D155" s="47"/>
      <c r="E155" s="46"/>
      <c r="F155" s="46"/>
      <c r="G155" s="264"/>
      <c r="H155" s="51"/>
      <c r="I155" s="161" t="str">
        <f>IFERROR(INDEX('IL TRM v14 Table'!$E$18:$I$20, 1, MATCH(E155, 'IL TRM v14 Table'!$E$6:$I$6, 0))*F155^2+INDEX('IL TRM v14 Table'!$E$18:$I$20, 2, MATCH(E155, 'IL TRM v14 Table'!$E$6:$I$6, 0))*F155+INDEX('IL TRM v14 Table'!$E$18:$I$20, 3, MATCH(E155, 'IL TRM v14 Table'!$E$6:$I$6, 0)), "")</f>
        <v/>
      </c>
      <c r="J155" s="162"/>
      <c r="K155" s="162"/>
      <c r="L155" s="161">
        <f t="shared" si="9"/>
        <v>0</v>
      </c>
      <c r="M155" s="161">
        <f t="shared" si="8"/>
        <v>0</v>
      </c>
      <c r="N155" s="161" t="str">
        <f t="shared" si="10"/>
        <v/>
      </c>
      <c r="O155" s="161">
        <f t="shared" si="11"/>
        <v>0</v>
      </c>
      <c r="P155" s="167"/>
    </row>
    <row r="156" spans="1:16" x14ac:dyDescent="0.25">
      <c r="A156" s="160">
        <v>153</v>
      </c>
      <c r="B156" s="47"/>
      <c r="C156" s="47"/>
      <c r="D156" s="47"/>
      <c r="E156" s="46"/>
      <c r="F156" s="46"/>
      <c r="G156" s="264"/>
      <c r="H156" s="51"/>
      <c r="I156" s="161" t="str">
        <f>IFERROR(INDEX('IL TRM v14 Table'!$E$18:$I$20, 1, MATCH(E156, 'IL TRM v14 Table'!$E$6:$I$6, 0))*F156^2+INDEX('IL TRM v14 Table'!$E$18:$I$20, 2, MATCH(E156, 'IL TRM v14 Table'!$E$6:$I$6, 0))*F156+INDEX('IL TRM v14 Table'!$E$18:$I$20, 3, MATCH(E156, 'IL TRM v14 Table'!$E$6:$I$6, 0)), "")</f>
        <v/>
      </c>
      <c r="J156" s="162"/>
      <c r="K156" s="162"/>
      <c r="L156" s="161">
        <f t="shared" si="9"/>
        <v>0</v>
      </c>
      <c r="M156" s="161">
        <f t="shared" si="8"/>
        <v>0</v>
      </c>
      <c r="N156" s="161" t="str">
        <f t="shared" si="10"/>
        <v/>
      </c>
      <c r="O156" s="161">
        <f t="shared" si="11"/>
        <v>0</v>
      </c>
      <c r="P156" s="167"/>
    </row>
    <row r="157" spans="1:16" x14ac:dyDescent="0.25">
      <c r="A157" s="160">
        <v>154</v>
      </c>
      <c r="B157" s="47"/>
      <c r="C157" s="47"/>
      <c r="D157" s="47"/>
      <c r="E157" s="46"/>
      <c r="F157" s="46"/>
      <c r="G157" s="264"/>
      <c r="H157" s="51"/>
      <c r="I157" s="161" t="str">
        <f>IFERROR(INDEX('IL TRM v14 Table'!$E$18:$I$20, 1, MATCH(E157, 'IL TRM v14 Table'!$E$6:$I$6, 0))*F157^2+INDEX('IL TRM v14 Table'!$E$18:$I$20, 2, MATCH(E157, 'IL TRM v14 Table'!$E$6:$I$6, 0))*F157+INDEX('IL TRM v14 Table'!$E$18:$I$20, 3, MATCH(E157, 'IL TRM v14 Table'!$E$6:$I$6, 0)), "")</f>
        <v/>
      </c>
      <c r="J157" s="162"/>
      <c r="K157" s="162"/>
      <c r="L157" s="161">
        <f t="shared" si="9"/>
        <v>0</v>
      </c>
      <c r="M157" s="161">
        <f t="shared" si="8"/>
        <v>0</v>
      </c>
      <c r="N157" s="161" t="str">
        <f t="shared" si="10"/>
        <v/>
      </c>
      <c r="O157" s="161">
        <f t="shared" si="11"/>
        <v>0</v>
      </c>
      <c r="P157" s="167"/>
    </row>
    <row r="158" spans="1:16" x14ac:dyDescent="0.25">
      <c r="A158" s="160">
        <v>155</v>
      </c>
      <c r="B158" s="47"/>
      <c r="C158" s="47"/>
      <c r="D158" s="47"/>
      <c r="E158" s="46"/>
      <c r="F158" s="46"/>
      <c r="G158" s="264"/>
      <c r="H158" s="51"/>
      <c r="I158" s="161" t="str">
        <f>IFERROR(INDEX('IL TRM v14 Table'!$E$18:$I$20, 1, MATCH(E158, 'IL TRM v14 Table'!$E$6:$I$6, 0))*F158^2+INDEX('IL TRM v14 Table'!$E$18:$I$20, 2, MATCH(E158, 'IL TRM v14 Table'!$E$6:$I$6, 0))*F158+INDEX('IL TRM v14 Table'!$E$18:$I$20, 3, MATCH(E158, 'IL TRM v14 Table'!$E$6:$I$6, 0)), "")</f>
        <v/>
      </c>
      <c r="J158" s="162"/>
      <c r="K158" s="162"/>
      <c r="L158" s="161">
        <f t="shared" si="9"/>
        <v>0</v>
      </c>
      <c r="M158" s="161">
        <f t="shared" si="8"/>
        <v>0</v>
      </c>
      <c r="N158" s="161" t="str">
        <f t="shared" si="10"/>
        <v/>
      </c>
      <c r="O158" s="161">
        <f t="shared" si="11"/>
        <v>0</v>
      </c>
      <c r="P158" s="167"/>
    </row>
    <row r="159" spans="1:16" x14ac:dyDescent="0.25">
      <c r="A159" s="160">
        <v>156</v>
      </c>
      <c r="B159" s="47"/>
      <c r="C159" s="47"/>
      <c r="D159" s="47"/>
      <c r="E159" s="46"/>
      <c r="F159" s="46"/>
      <c r="G159" s="264"/>
      <c r="H159" s="51"/>
      <c r="I159" s="161" t="str">
        <f>IFERROR(INDEX('IL TRM v14 Table'!$E$18:$I$20, 1, MATCH(E159, 'IL TRM v14 Table'!$E$6:$I$6, 0))*F159^2+INDEX('IL TRM v14 Table'!$E$18:$I$20, 2, MATCH(E159, 'IL TRM v14 Table'!$E$6:$I$6, 0))*F159+INDEX('IL TRM v14 Table'!$E$18:$I$20, 3, MATCH(E159, 'IL TRM v14 Table'!$E$6:$I$6, 0)), "")</f>
        <v/>
      </c>
      <c r="J159" s="162"/>
      <c r="K159" s="162"/>
      <c r="L159" s="161">
        <f t="shared" si="9"/>
        <v>0</v>
      </c>
      <c r="M159" s="161">
        <f t="shared" si="8"/>
        <v>0</v>
      </c>
      <c r="N159" s="161" t="str">
        <f t="shared" si="10"/>
        <v/>
      </c>
      <c r="O159" s="161">
        <f t="shared" si="11"/>
        <v>0</v>
      </c>
      <c r="P159" s="167"/>
    </row>
    <row r="160" spans="1:16" x14ac:dyDescent="0.25">
      <c r="A160" s="160">
        <v>157</v>
      </c>
      <c r="B160" s="47"/>
      <c r="C160" s="47"/>
      <c r="D160" s="47"/>
      <c r="E160" s="46"/>
      <c r="F160" s="46"/>
      <c r="G160" s="264"/>
      <c r="H160" s="51"/>
      <c r="I160" s="161" t="str">
        <f>IFERROR(INDEX('IL TRM v14 Table'!$E$18:$I$20, 1, MATCH(E160, 'IL TRM v14 Table'!$E$6:$I$6, 0))*F160^2+INDEX('IL TRM v14 Table'!$E$18:$I$20, 2, MATCH(E160, 'IL TRM v14 Table'!$E$6:$I$6, 0))*F160+INDEX('IL TRM v14 Table'!$E$18:$I$20, 3, MATCH(E160, 'IL TRM v14 Table'!$E$6:$I$6, 0)), "")</f>
        <v/>
      </c>
      <c r="J160" s="162"/>
      <c r="K160" s="162"/>
      <c r="L160" s="161">
        <f t="shared" si="9"/>
        <v>0</v>
      </c>
      <c r="M160" s="161">
        <f t="shared" si="8"/>
        <v>0</v>
      </c>
      <c r="N160" s="161" t="str">
        <f t="shared" si="10"/>
        <v/>
      </c>
      <c r="O160" s="161">
        <f t="shared" si="11"/>
        <v>0</v>
      </c>
      <c r="P160" s="167"/>
    </row>
    <row r="161" spans="1:16" x14ac:dyDescent="0.25">
      <c r="A161" s="160">
        <v>158</v>
      </c>
      <c r="B161" s="47"/>
      <c r="C161" s="47"/>
      <c r="D161" s="47"/>
      <c r="E161" s="46"/>
      <c r="F161" s="46"/>
      <c r="G161" s="264"/>
      <c r="H161" s="51"/>
      <c r="I161" s="161" t="str">
        <f>IFERROR(INDEX('IL TRM v14 Table'!$E$18:$I$20, 1, MATCH(E161, 'IL TRM v14 Table'!$E$6:$I$6, 0))*F161^2+INDEX('IL TRM v14 Table'!$E$18:$I$20, 2, MATCH(E161, 'IL TRM v14 Table'!$E$6:$I$6, 0))*F161+INDEX('IL TRM v14 Table'!$E$18:$I$20, 3, MATCH(E161, 'IL TRM v14 Table'!$E$6:$I$6, 0)), "")</f>
        <v/>
      </c>
      <c r="J161" s="162"/>
      <c r="K161" s="162"/>
      <c r="L161" s="161">
        <f t="shared" si="9"/>
        <v>0</v>
      </c>
      <c r="M161" s="161">
        <f t="shared" si="8"/>
        <v>0</v>
      </c>
      <c r="N161" s="161" t="str">
        <f t="shared" si="10"/>
        <v/>
      </c>
      <c r="O161" s="161">
        <f t="shared" si="11"/>
        <v>0</v>
      </c>
      <c r="P161" s="167"/>
    </row>
    <row r="162" spans="1:16" x14ac:dyDescent="0.25">
      <c r="A162" s="160">
        <v>159</v>
      </c>
      <c r="B162" s="47"/>
      <c r="C162" s="47"/>
      <c r="D162" s="47"/>
      <c r="E162" s="46"/>
      <c r="F162" s="46"/>
      <c r="G162" s="264"/>
      <c r="H162" s="51"/>
      <c r="I162" s="161" t="str">
        <f>IFERROR(INDEX('IL TRM v14 Table'!$E$18:$I$20, 1, MATCH(E162, 'IL TRM v14 Table'!$E$6:$I$6, 0))*F162^2+INDEX('IL TRM v14 Table'!$E$18:$I$20, 2, MATCH(E162, 'IL TRM v14 Table'!$E$6:$I$6, 0))*F162+INDEX('IL TRM v14 Table'!$E$18:$I$20, 3, MATCH(E162, 'IL TRM v14 Table'!$E$6:$I$6, 0)), "")</f>
        <v/>
      </c>
      <c r="J162" s="162"/>
      <c r="K162" s="162"/>
      <c r="L162" s="161">
        <f t="shared" si="9"/>
        <v>0</v>
      </c>
      <c r="M162" s="161">
        <f t="shared" si="8"/>
        <v>0</v>
      </c>
      <c r="N162" s="161" t="str">
        <f t="shared" si="10"/>
        <v/>
      </c>
      <c r="O162" s="161">
        <f t="shared" si="11"/>
        <v>0</v>
      </c>
      <c r="P162" s="167"/>
    </row>
    <row r="163" spans="1:16" x14ac:dyDescent="0.25">
      <c r="A163" s="160">
        <v>160</v>
      </c>
      <c r="B163" s="47"/>
      <c r="C163" s="47"/>
      <c r="D163" s="47"/>
      <c r="E163" s="46"/>
      <c r="F163" s="46"/>
      <c r="G163" s="264"/>
      <c r="H163" s="51"/>
      <c r="I163" s="161" t="str">
        <f>IFERROR(INDEX('IL TRM v14 Table'!$E$18:$I$20, 1, MATCH(E163, 'IL TRM v14 Table'!$E$6:$I$6, 0))*F163^2+INDEX('IL TRM v14 Table'!$E$18:$I$20, 2, MATCH(E163, 'IL TRM v14 Table'!$E$6:$I$6, 0))*F163+INDEX('IL TRM v14 Table'!$E$18:$I$20, 3, MATCH(E163, 'IL TRM v14 Table'!$E$6:$I$6, 0)), "")</f>
        <v/>
      </c>
      <c r="J163" s="162"/>
      <c r="K163" s="162"/>
      <c r="L163" s="161">
        <f t="shared" si="9"/>
        <v>0</v>
      </c>
      <c r="M163" s="161">
        <f t="shared" si="8"/>
        <v>0</v>
      </c>
      <c r="N163" s="161" t="str">
        <f t="shared" si="10"/>
        <v/>
      </c>
      <c r="O163" s="161">
        <f t="shared" si="11"/>
        <v>0</v>
      </c>
      <c r="P163" s="167"/>
    </row>
    <row r="164" spans="1:16" x14ac:dyDescent="0.25">
      <c r="A164" s="160">
        <v>161</v>
      </c>
      <c r="B164" s="47"/>
      <c r="C164" s="47"/>
      <c r="D164" s="47"/>
      <c r="E164" s="46"/>
      <c r="F164" s="46"/>
      <c r="G164" s="264"/>
      <c r="H164" s="51"/>
      <c r="I164" s="161" t="str">
        <f>IFERROR(INDEX('IL TRM v14 Table'!$E$18:$I$20, 1, MATCH(E164, 'IL TRM v14 Table'!$E$6:$I$6, 0))*F164^2+INDEX('IL TRM v14 Table'!$E$18:$I$20, 2, MATCH(E164, 'IL TRM v14 Table'!$E$6:$I$6, 0))*F164+INDEX('IL TRM v14 Table'!$E$18:$I$20, 3, MATCH(E164, 'IL TRM v14 Table'!$E$6:$I$6, 0)), "")</f>
        <v/>
      </c>
      <c r="J164" s="162"/>
      <c r="K164" s="162"/>
      <c r="L164" s="161">
        <f t="shared" si="9"/>
        <v>0</v>
      </c>
      <c r="M164" s="161">
        <f t="shared" si="8"/>
        <v>0</v>
      </c>
      <c r="N164" s="161" t="str">
        <f t="shared" si="10"/>
        <v/>
      </c>
      <c r="O164" s="161">
        <f t="shared" si="11"/>
        <v>0</v>
      </c>
      <c r="P164" s="167"/>
    </row>
    <row r="165" spans="1:16" x14ac:dyDescent="0.25">
      <c r="A165" s="160">
        <v>162</v>
      </c>
      <c r="B165" s="47"/>
      <c r="C165" s="47"/>
      <c r="D165" s="47"/>
      <c r="E165" s="46"/>
      <c r="F165" s="46"/>
      <c r="G165" s="264"/>
      <c r="H165" s="51"/>
      <c r="I165" s="161" t="str">
        <f>IFERROR(INDEX('IL TRM v14 Table'!$E$18:$I$20, 1, MATCH(E165, 'IL TRM v14 Table'!$E$6:$I$6, 0))*F165^2+INDEX('IL TRM v14 Table'!$E$18:$I$20, 2, MATCH(E165, 'IL TRM v14 Table'!$E$6:$I$6, 0))*F165+INDEX('IL TRM v14 Table'!$E$18:$I$20, 3, MATCH(E165, 'IL TRM v14 Table'!$E$6:$I$6, 0)), "")</f>
        <v/>
      </c>
      <c r="J165" s="162"/>
      <c r="K165" s="162"/>
      <c r="L165" s="161">
        <f t="shared" si="9"/>
        <v>0</v>
      </c>
      <c r="M165" s="161">
        <f t="shared" si="8"/>
        <v>0</v>
      </c>
      <c r="N165" s="161" t="str">
        <f t="shared" si="10"/>
        <v/>
      </c>
      <c r="O165" s="161">
        <f t="shared" si="11"/>
        <v>0</v>
      </c>
      <c r="P165" s="167"/>
    </row>
    <row r="166" spans="1:16" x14ac:dyDescent="0.25">
      <c r="A166" s="160">
        <v>163</v>
      </c>
      <c r="B166" s="47"/>
      <c r="C166" s="47"/>
      <c r="D166" s="47"/>
      <c r="E166" s="46"/>
      <c r="F166" s="46"/>
      <c r="G166" s="264"/>
      <c r="H166" s="51"/>
      <c r="I166" s="161" t="str">
        <f>IFERROR(INDEX('IL TRM v14 Table'!$E$18:$I$20, 1, MATCH(E166, 'IL TRM v14 Table'!$E$6:$I$6, 0))*F166^2+INDEX('IL TRM v14 Table'!$E$18:$I$20, 2, MATCH(E166, 'IL TRM v14 Table'!$E$6:$I$6, 0))*F166+INDEX('IL TRM v14 Table'!$E$18:$I$20, 3, MATCH(E166, 'IL TRM v14 Table'!$E$6:$I$6, 0)), "")</f>
        <v/>
      </c>
      <c r="J166" s="162"/>
      <c r="K166" s="162"/>
      <c r="L166" s="161">
        <f t="shared" si="9"/>
        <v>0</v>
      </c>
      <c r="M166" s="161">
        <f t="shared" si="8"/>
        <v>0</v>
      </c>
      <c r="N166" s="161" t="str">
        <f t="shared" si="10"/>
        <v/>
      </c>
      <c r="O166" s="161">
        <f t="shared" si="11"/>
        <v>0</v>
      </c>
      <c r="P166" s="167"/>
    </row>
    <row r="167" spans="1:16" x14ac:dyDescent="0.25">
      <c r="A167" s="160">
        <v>164</v>
      </c>
      <c r="B167" s="47"/>
      <c r="C167" s="47"/>
      <c r="D167" s="47"/>
      <c r="E167" s="46"/>
      <c r="F167" s="46"/>
      <c r="G167" s="264"/>
      <c r="H167" s="51"/>
      <c r="I167" s="161" t="str">
        <f>IFERROR(INDEX('IL TRM v14 Table'!$E$18:$I$20, 1, MATCH(E167, 'IL TRM v14 Table'!$E$6:$I$6, 0))*F167^2+INDEX('IL TRM v14 Table'!$E$18:$I$20, 2, MATCH(E167, 'IL TRM v14 Table'!$E$6:$I$6, 0))*F167+INDEX('IL TRM v14 Table'!$E$18:$I$20, 3, MATCH(E167, 'IL TRM v14 Table'!$E$6:$I$6, 0)), "")</f>
        <v/>
      </c>
      <c r="J167" s="162"/>
      <c r="K167" s="162"/>
      <c r="L167" s="161">
        <f t="shared" si="9"/>
        <v>0</v>
      </c>
      <c r="M167" s="161">
        <f t="shared" si="8"/>
        <v>0</v>
      </c>
      <c r="N167" s="161" t="str">
        <f t="shared" si="10"/>
        <v/>
      </c>
      <c r="O167" s="161">
        <f t="shared" si="11"/>
        <v>0</v>
      </c>
      <c r="P167" s="167"/>
    </row>
    <row r="168" spans="1:16" x14ac:dyDescent="0.25">
      <c r="A168" s="160">
        <v>165</v>
      </c>
      <c r="B168" s="47"/>
      <c r="C168" s="47"/>
      <c r="D168" s="47"/>
      <c r="E168" s="46"/>
      <c r="F168" s="46"/>
      <c r="G168" s="264"/>
      <c r="H168" s="51"/>
      <c r="I168" s="161" t="str">
        <f>IFERROR(INDEX('IL TRM v14 Table'!$E$18:$I$20, 1, MATCH(E168, 'IL TRM v14 Table'!$E$6:$I$6, 0))*F168^2+INDEX('IL TRM v14 Table'!$E$18:$I$20, 2, MATCH(E168, 'IL TRM v14 Table'!$E$6:$I$6, 0))*F168+INDEX('IL TRM v14 Table'!$E$18:$I$20, 3, MATCH(E168, 'IL TRM v14 Table'!$E$6:$I$6, 0)), "")</f>
        <v/>
      </c>
      <c r="J168" s="162"/>
      <c r="K168" s="162"/>
      <c r="L168" s="161">
        <f t="shared" si="9"/>
        <v>0</v>
      </c>
      <c r="M168" s="161">
        <f t="shared" si="8"/>
        <v>0</v>
      </c>
      <c r="N168" s="161" t="str">
        <f t="shared" si="10"/>
        <v/>
      </c>
      <c r="O168" s="161">
        <f t="shared" si="11"/>
        <v>0</v>
      </c>
      <c r="P168" s="167"/>
    </row>
    <row r="169" spans="1:16" x14ac:dyDescent="0.25">
      <c r="A169" s="160">
        <v>166</v>
      </c>
      <c r="B169" s="47"/>
      <c r="C169" s="47"/>
      <c r="D169" s="47"/>
      <c r="E169" s="46"/>
      <c r="F169" s="46"/>
      <c r="G169" s="264"/>
      <c r="H169" s="51"/>
      <c r="I169" s="161" t="str">
        <f>IFERROR(INDEX('IL TRM v14 Table'!$E$18:$I$20, 1, MATCH(E169, 'IL TRM v14 Table'!$E$6:$I$6, 0))*F169^2+INDEX('IL TRM v14 Table'!$E$18:$I$20, 2, MATCH(E169, 'IL TRM v14 Table'!$E$6:$I$6, 0))*F169+INDEX('IL TRM v14 Table'!$E$18:$I$20, 3, MATCH(E169, 'IL TRM v14 Table'!$E$6:$I$6, 0)), "")</f>
        <v/>
      </c>
      <c r="J169" s="162"/>
      <c r="K169" s="162"/>
      <c r="L169" s="161">
        <f t="shared" si="9"/>
        <v>0</v>
      </c>
      <c r="M169" s="161">
        <f t="shared" si="8"/>
        <v>0</v>
      </c>
      <c r="N169" s="161" t="str">
        <f t="shared" si="10"/>
        <v/>
      </c>
      <c r="O169" s="161">
        <f t="shared" si="11"/>
        <v>0</v>
      </c>
      <c r="P169" s="167"/>
    </row>
    <row r="170" spans="1:16" x14ac:dyDescent="0.25">
      <c r="A170" s="160">
        <v>167</v>
      </c>
      <c r="B170" s="47"/>
      <c r="C170" s="47"/>
      <c r="D170" s="47"/>
      <c r="E170" s="46"/>
      <c r="F170" s="46"/>
      <c r="G170" s="264"/>
      <c r="H170" s="51"/>
      <c r="I170" s="161" t="str">
        <f>IFERROR(INDEX('IL TRM v14 Table'!$E$18:$I$20, 1, MATCH(E170, 'IL TRM v14 Table'!$E$6:$I$6, 0))*F170^2+INDEX('IL TRM v14 Table'!$E$18:$I$20, 2, MATCH(E170, 'IL TRM v14 Table'!$E$6:$I$6, 0))*F170+INDEX('IL TRM v14 Table'!$E$18:$I$20, 3, MATCH(E170, 'IL TRM v14 Table'!$E$6:$I$6, 0)), "")</f>
        <v/>
      </c>
      <c r="J170" s="162"/>
      <c r="K170" s="162"/>
      <c r="L170" s="161">
        <f t="shared" si="9"/>
        <v>0</v>
      </c>
      <c r="M170" s="161">
        <f t="shared" si="8"/>
        <v>0</v>
      </c>
      <c r="N170" s="161" t="str">
        <f t="shared" si="10"/>
        <v/>
      </c>
      <c r="O170" s="161">
        <f t="shared" si="11"/>
        <v>0</v>
      </c>
      <c r="P170" s="167"/>
    </row>
    <row r="171" spans="1:16" x14ac:dyDescent="0.25">
      <c r="A171" s="160">
        <v>168</v>
      </c>
      <c r="B171" s="47"/>
      <c r="C171" s="47"/>
      <c r="D171" s="47"/>
      <c r="E171" s="46"/>
      <c r="F171" s="46"/>
      <c r="G171" s="264"/>
      <c r="H171" s="51"/>
      <c r="I171" s="161" t="str">
        <f>IFERROR(INDEX('IL TRM v14 Table'!$E$18:$I$20, 1, MATCH(E171, 'IL TRM v14 Table'!$E$6:$I$6, 0))*F171^2+INDEX('IL TRM v14 Table'!$E$18:$I$20, 2, MATCH(E171, 'IL TRM v14 Table'!$E$6:$I$6, 0))*F171+INDEX('IL TRM v14 Table'!$E$18:$I$20, 3, MATCH(E171, 'IL TRM v14 Table'!$E$6:$I$6, 0)), "")</f>
        <v/>
      </c>
      <c r="J171" s="162"/>
      <c r="K171" s="162"/>
      <c r="L171" s="161">
        <f t="shared" si="9"/>
        <v>0</v>
      </c>
      <c r="M171" s="161">
        <f t="shared" si="8"/>
        <v>0</v>
      </c>
      <c r="N171" s="161" t="str">
        <f t="shared" si="10"/>
        <v/>
      </c>
      <c r="O171" s="161">
        <f t="shared" si="11"/>
        <v>0</v>
      </c>
      <c r="P171" s="167"/>
    </row>
    <row r="172" spans="1:16" x14ac:dyDescent="0.25">
      <c r="A172" s="160">
        <v>169</v>
      </c>
      <c r="B172" s="47"/>
      <c r="C172" s="47"/>
      <c r="D172" s="47"/>
      <c r="E172" s="46"/>
      <c r="F172" s="46"/>
      <c r="G172" s="264"/>
      <c r="H172" s="51"/>
      <c r="I172" s="161" t="str">
        <f>IFERROR(INDEX('IL TRM v14 Table'!$E$18:$I$20, 1, MATCH(E172, 'IL TRM v14 Table'!$E$6:$I$6, 0))*F172^2+INDEX('IL TRM v14 Table'!$E$18:$I$20, 2, MATCH(E172, 'IL TRM v14 Table'!$E$6:$I$6, 0))*F172+INDEX('IL TRM v14 Table'!$E$18:$I$20, 3, MATCH(E172, 'IL TRM v14 Table'!$E$6:$I$6, 0)), "")</f>
        <v/>
      </c>
      <c r="J172" s="162"/>
      <c r="K172" s="162"/>
      <c r="L172" s="161">
        <f t="shared" si="9"/>
        <v>0</v>
      </c>
      <c r="M172" s="161">
        <f t="shared" si="8"/>
        <v>0</v>
      </c>
      <c r="N172" s="161" t="str">
        <f t="shared" si="10"/>
        <v/>
      </c>
      <c r="O172" s="161">
        <f t="shared" si="11"/>
        <v>0</v>
      </c>
      <c r="P172" s="167"/>
    </row>
    <row r="173" spans="1:16" x14ac:dyDescent="0.25">
      <c r="A173" s="160">
        <v>170</v>
      </c>
      <c r="B173" s="47"/>
      <c r="C173" s="47"/>
      <c r="D173" s="47"/>
      <c r="E173" s="46"/>
      <c r="F173" s="46"/>
      <c r="G173" s="264"/>
      <c r="H173" s="51"/>
      <c r="I173" s="161" t="str">
        <f>IFERROR(INDEX('IL TRM v14 Table'!$E$18:$I$20, 1, MATCH(E173, 'IL TRM v14 Table'!$E$6:$I$6, 0))*F173^2+INDEX('IL TRM v14 Table'!$E$18:$I$20, 2, MATCH(E173, 'IL TRM v14 Table'!$E$6:$I$6, 0))*F173+INDEX('IL TRM v14 Table'!$E$18:$I$20, 3, MATCH(E173, 'IL TRM v14 Table'!$E$6:$I$6, 0)), "")</f>
        <v/>
      </c>
      <c r="J173" s="162"/>
      <c r="K173" s="162"/>
      <c r="L173" s="161">
        <f t="shared" si="9"/>
        <v>0</v>
      </c>
      <c r="M173" s="161">
        <f t="shared" si="8"/>
        <v>0</v>
      </c>
      <c r="N173" s="161" t="str">
        <f t="shared" si="10"/>
        <v/>
      </c>
      <c r="O173" s="161">
        <f t="shared" si="11"/>
        <v>0</v>
      </c>
      <c r="P173" s="167"/>
    </row>
    <row r="174" spans="1:16" x14ac:dyDescent="0.25">
      <c r="A174" s="160">
        <v>171</v>
      </c>
      <c r="B174" s="47"/>
      <c r="C174" s="47"/>
      <c r="D174" s="47"/>
      <c r="E174" s="46"/>
      <c r="F174" s="46"/>
      <c r="G174" s="264"/>
      <c r="H174" s="51"/>
      <c r="I174" s="161" t="str">
        <f>IFERROR(INDEX('IL TRM v14 Table'!$E$18:$I$20, 1, MATCH(E174, 'IL TRM v14 Table'!$E$6:$I$6, 0))*F174^2+INDEX('IL TRM v14 Table'!$E$18:$I$20, 2, MATCH(E174, 'IL TRM v14 Table'!$E$6:$I$6, 0))*F174+INDEX('IL TRM v14 Table'!$E$18:$I$20, 3, MATCH(E174, 'IL TRM v14 Table'!$E$6:$I$6, 0)), "")</f>
        <v/>
      </c>
      <c r="J174" s="162"/>
      <c r="K174" s="162"/>
      <c r="L174" s="161">
        <f t="shared" si="9"/>
        <v>0</v>
      </c>
      <c r="M174" s="161">
        <f t="shared" si="8"/>
        <v>0</v>
      </c>
      <c r="N174" s="161" t="str">
        <f t="shared" si="10"/>
        <v/>
      </c>
      <c r="O174" s="161">
        <f t="shared" si="11"/>
        <v>0</v>
      </c>
      <c r="P174" s="167"/>
    </row>
    <row r="175" spans="1:16" x14ac:dyDescent="0.25">
      <c r="A175" s="160">
        <v>172</v>
      </c>
      <c r="B175" s="47"/>
      <c r="C175" s="47"/>
      <c r="D175" s="47"/>
      <c r="E175" s="46"/>
      <c r="F175" s="46"/>
      <c r="G175" s="264"/>
      <c r="H175" s="51"/>
      <c r="I175" s="161" t="str">
        <f>IFERROR(INDEX('IL TRM v14 Table'!$E$18:$I$20, 1, MATCH(E175, 'IL TRM v14 Table'!$E$6:$I$6, 0))*F175^2+INDEX('IL TRM v14 Table'!$E$18:$I$20, 2, MATCH(E175, 'IL TRM v14 Table'!$E$6:$I$6, 0))*F175+INDEX('IL TRM v14 Table'!$E$18:$I$20, 3, MATCH(E175, 'IL TRM v14 Table'!$E$6:$I$6, 0)), "")</f>
        <v/>
      </c>
      <c r="J175" s="162"/>
      <c r="K175" s="162"/>
      <c r="L175" s="161">
        <f t="shared" si="9"/>
        <v>0</v>
      </c>
      <c r="M175" s="161">
        <f t="shared" si="8"/>
        <v>0</v>
      </c>
      <c r="N175" s="161" t="str">
        <f t="shared" si="10"/>
        <v/>
      </c>
      <c r="O175" s="161">
        <f t="shared" si="11"/>
        <v>0</v>
      </c>
      <c r="P175" s="167"/>
    </row>
    <row r="176" spans="1:16" x14ac:dyDescent="0.25">
      <c r="A176" s="160">
        <v>173</v>
      </c>
      <c r="B176" s="47"/>
      <c r="C176" s="47"/>
      <c r="D176" s="47"/>
      <c r="E176" s="46"/>
      <c r="F176" s="46"/>
      <c r="G176" s="264"/>
      <c r="H176" s="51"/>
      <c r="I176" s="161" t="str">
        <f>IFERROR(INDEX('IL TRM v14 Table'!$E$18:$I$20, 1, MATCH(E176, 'IL TRM v14 Table'!$E$6:$I$6, 0))*F176^2+INDEX('IL TRM v14 Table'!$E$18:$I$20, 2, MATCH(E176, 'IL TRM v14 Table'!$E$6:$I$6, 0))*F176+INDEX('IL TRM v14 Table'!$E$18:$I$20, 3, MATCH(E176, 'IL TRM v14 Table'!$E$6:$I$6, 0)), "")</f>
        <v/>
      </c>
      <c r="J176" s="162"/>
      <c r="K176" s="162"/>
      <c r="L176" s="161">
        <f t="shared" si="9"/>
        <v>0</v>
      </c>
      <c r="M176" s="161">
        <f t="shared" si="8"/>
        <v>0</v>
      </c>
      <c r="N176" s="161" t="str">
        <f t="shared" si="10"/>
        <v/>
      </c>
      <c r="O176" s="161">
        <f t="shared" si="11"/>
        <v>0</v>
      </c>
      <c r="P176" s="167"/>
    </row>
    <row r="177" spans="1:16" x14ac:dyDescent="0.25">
      <c r="A177" s="160">
        <v>174</v>
      </c>
      <c r="B177" s="47"/>
      <c r="C177" s="47"/>
      <c r="D177" s="47"/>
      <c r="E177" s="46"/>
      <c r="F177" s="46"/>
      <c r="G177" s="264"/>
      <c r="H177" s="51"/>
      <c r="I177" s="161" t="str">
        <f>IFERROR(INDEX('IL TRM v14 Table'!$E$18:$I$20, 1, MATCH(E177, 'IL TRM v14 Table'!$E$6:$I$6, 0))*F177^2+INDEX('IL TRM v14 Table'!$E$18:$I$20, 2, MATCH(E177, 'IL TRM v14 Table'!$E$6:$I$6, 0))*F177+INDEX('IL TRM v14 Table'!$E$18:$I$20, 3, MATCH(E177, 'IL TRM v14 Table'!$E$6:$I$6, 0)), "")</f>
        <v/>
      </c>
      <c r="J177" s="162"/>
      <c r="K177" s="162"/>
      <c r="L177" s="161">
        <f t="shared" si="9"/>
        <v>0</v>
      </c>
      <c r="M177" s="161">
        <f t="shared" si="8"/>
        <v>0</v>
      </c>
      <c r="N177" s="161" t="str">
        <f t="shared" si="10"/>
        <v/>
      </c>
      <c r="O177" s="161">
        <f t="shared" si="11"/>
        <v>0</v>
      </c>
      <c r="P177" s="167"/>
    </row>
    <row r="178" spans="1:16" x14ac:dyDescent="0.25">
      <c r="A178" s="160">
        <v>175</v>
      </c>
      <c r="B178" s="47"/>
      <c r="C178" s="47"/>
      <c r="D178" s="47"/>
      <c r="E178" s="46"/>
      <c r="F178" s="46"/>
      <c r="G178" s="264"/>
      <c r="H178" s="51"/>
      <c r="I178" s="161" t="str">
        <f>IFERROR(INDEX('IL TRM v14 Table'!$E$18:$I$20, 1, MATCH(E178, 'IL TRM v14 Table'!$E$6:$I$6, 0))*F178^2+INDEX('IL TRM v14 Table'!$E$18:$I$20, 2, MATCH(E178, 'IL TRM v14 Table'!$E$6:$I$6, 0))*F178+INDEX('IL TRM v14 Table'!$E$18:$I$20, 3, MATCH(E178, 'IL TRM v14 Table'!$E$6:$I$6, 0)), "")</f>
        <v/>
      </c>
      <c r="J178" s="162"/>
      <c r="K178" s="162"/>
      <c r="L178" s="161">
        <f t="shared" si="9"/>
        <v>0</v>
      </c>
      <c r="M178" s="161">
        <f t="shared" si="8"/>
        <v>0</v>
      </c>
      <c r="N178" s="161" t="str">
        <f t="shared" si="10"/>
        <v/>
      </c>
      <c r="O178" s="161">
        <f t="shared" si="11"/>
        <v>0</v>
      </c>
      <c r="P178" s="167"/>
    </row>
    <row r="179" spans="1:16" x14ac:dyDescent="0.25">
      <c r="A179" s="160">
        <v>176</v>
      </c>
      <c r="B179" s="47"/>
      <c r="C179" s="47"/>
      <c r="D179" s="47"/>
      <c r="E179" s="46"/>
      <c r="F179" s="46"/>
      <c r="G179" s="264"/>
      <c r="H179" s="51"/>
      <c r="I179" s="161" t="str">
        <f>IFERROR(INDEX('IL TRM v14 Table'!$E$18:$I$20, 1, MATCH(E179, 'IL TRM v14 Table'!$E$6:$I$6, 0))*F179^2+INDEX('IL TRM v14 Table'!$E$18:$I$20, 2, MATCH(E179, 'IL TRM v14 Table'!$E$6:$I$6, 0))*F179+INDEX('IL TRM v14 Table'!$E$18:$I$20, 3, MATCH(E179, 'IL TRM v14 Table'!$E$6:$I$6, 0)), "")</f>
        <v/>
      </c>
      <c r="J179" s="162"/>
      <c r="K179" s="162"/>
      <c r="L179" s="161">
        <f t="shared" si="9"/>
        <v>0</v>
      </c>
      <c r="M179" s="161">
        <f t="shared" si="8"/>
        <v>0</v>
      </c>
      <c r="N179" s="161" t="str">
        <f t="shared" si="10"/>
        <v/>
      </c>
      <c r="O179" s="161">
        <f t="shared" si="11"/>
        <v>0</v>
      </c>
      <c r="P179" s="167"/>
    </row>
    <row r="180" spans="1:16" x14ac:dyDescent="0.25">
      <c r="A180" s="160">
        <v>177</v>
      </c>
      <c r="B180" s="47"/>
      <c r="C180" s="47"/>
      <c r="D180" s="47"/>
      <c r="E180" s="46"/>
      <c r="F180" s="46"/>
      <c r="G180" s="264"/>
      <c r="H180" s="51"/>
      <c r="I180" s="161" t="str">
        <f>IFERROR(INDEX('IL TRM v14 Table'!$E$18:$I$20, 1, MATCH(E180, 'IL TRM v14 Table'!$E$6:$I$6, 0))*F180^2+INDEX('IL TRM v14 Table'!$E$18:$I$20, 2, MATCH(E180, 'IL TRM v14 Table'!$E$6:$I$6, 0))*F180+INDEX('IL TRM v14 Table'!$E$18:$I$20, 3, MATCH(E180, 'IL TRM v14 Table'!$E$6:$I$6, 0)), "")</f>
        <v/>
      </c>
      <c r="J180" s="162"/>
      <c r="K180" s="162"/>
      <c r="L180" s="161">
        <f t="shared" si="9"/>
        <v>0</v>
      </c>
      <c r="M180" s="161">
        <f t="shared" si="8"/>
        <v>0</v>
      </c>
      <c r="N180" s="161" t="str">
        <f t="shared" si="10"/>
        <v/>
      </c>
      <c r="O180" s="161">
        <f t="shared" si="11"/>
        <v>0</v>
      </c>
      <c r="P180" s="167"/>
    </row>
    <row r="181" spans="1:16" x14ac:dyDescent="0.25">
      <c r="A181" s="160">
        <v>178</v>
      </c>
      <c r="B181" s="47"/>
      <c r="C181" s="47"/>
      <c r="D181" s="47"/>
      <c r="E181" s="46"/>
      <c r="F181" s="46"/>
      <c r="G181" s="264"/>
      <c r="H181" s="51"/>
      <c r="I181" s="161" t="str">
        <f>IFERROR(INDEX('IL TRM v14 Table'!$E$18:$I$20, 1, MATCH(E181, 'IL TRM v14 Table'!$E$6:$I$6, 0))*F181^2+INDEX('IL TRM v14 Table'!$E$18:$I$20, 2, MATCH(E181, 'IL TRM v14 Table'!$E$6:$I$6, 0))*F181+INDEX('IL TRM v14 Table'!$E$18:$I$20, 3, MATCH(E181, 'IL TRM v14 Table'!$E$6:$I$6, 0)), "")</f>
        <v/>
      </c>
      <c r="J181" s="162"/>
      <c r="K181" s="162"/>
      <c r="L181" s="161">
        <f t="shared" si="9"/>
        <v>0</v>
      </c>
      <c r="M181" s="161">
        <f t="shared" si="8"/>
        <v>0</v>
      </c>
      <c r="N181" s="161" t="str">
        <f t="shared" si="10"/>
        <v/>
      </c>
      <c r="O181" s="161">
        <f t="shared" si="11"/>
        <v>0</v>
      </c>
      <c r="P181" s="167"/>
    </row>
    <row r="182" spans="1:16" x14ac:dyDescent="0.25">
      <c r="A182" s="160">
        <v>179</v>
      </c>
      <c r="B182" s="47"/>
      <c r="C182" s="47"/>
      <c r="D182" s="47"/>
      <c r="E182" s="46"/>
      <c r="F182" s="46"/>
      <c r="G182" s="264"/>
      <c r="H182" s="51"/>
      <c r="I182" s="161" t="str">
        <f>IFERROR(INDEX('IL TRM v14 Table'!$E$18:$I$20, 1, MATCH(E182, 'IL TRM v14 Table'!$E$6:$I$6, 0))*F182^2+INDEX('IL TRM v14 Table'!$E$18:$I$20, 2, MATCH(E182, 'IL TRM v14 Table'!$E$6:$I$6, 0))*F182+INDEX('IL TRM v14 Table'!$E$18:$I$20, 3, MATCH(E182, 'IL TRM v14 Table'!$E$6:$I$6, 0)), "")</f>
        <v/>
      </c>
      <c r="J182" s="162"/>
      <c r="K182" s="162"/>
      <c r="L182" s="161">
        <f t="shared" si="9"/>
        <v>0</v>
      </c>
      <c r="M182" s="161">
        <f t="shared" si="8"/>
        <v>0</v>
      </c>
      <c r="N182" s="161" t="str">
        <f t="shared" si="10"/>
        <v/>
      </c>
      <c r="O182" s="161">
        <f t="shared" si="11"/>
        <v>0</v>
      </c>
      <c r="P182" s="167"/>
    </row>
    <row r="183" spans="1:16" x14ac:dyDescent="0.25">
      <c r="A183" s="160">
        <v>180</v>
      </c>
      <c r="B183" s="47"/>
      <c r="C183" s="47"/>
      <c r="D183" s="47"/>
      <c r="E183" s="46"/>
      <c r="F183" s="46"/>
      <c r="G183" s="264"/>
      <c r="H183" s="51"/>
      <c r="I183" s="161" t="str">
        <f>IFERROR(INDEX('IL TRM v14 Table'!$E$18:$I$20, 1, MATCH(E183, 'IL TRM v14 Table'!$E$6:$I$6, 0))*F183^2+INDEX('IL TRM v14 Table'!$E$18:$I$20, 2, MATCH(E183, 'IL TRM v14 Table'!$E$6:$I$6, 0))*F183+INDEX('IL TRM v14 Table'!$E$18:$I$20, 3, MATCH(E183, 'IL TRM v14 Table'!$E$6:$I$6, 0)), "")</f>
        <v/>
      </c>
      <c r="J183" s="162"/>
      <c r="K183" s="162"/>
      <c r="L183" s="161">
        <f t="shared" si="9"/>
        <v>0</v>
      </c>
      <c r="M183" s="161">
        <f t="shared" si="8"/>
        <v>0</v>
      </c>
      <c r="N183" s="161" t="str">
        <f t="shared" si="10"/>
        <v/>
      </c>
      <c r="O183" s="161">
        <f t="shared" si="11"/>
        <v>0</v>
      </c>
      <c r="P183" s="167"/>
    </row>
    <row r="184" spans="1:16" x14ac:dyDescent="0.25">
      <c r="A184" s="160">
        <v>181</v>
      </c>
      <c r="B184" s="47"/>
      <c r="C184" s="47"/>
      <c r="D184" s="47"/>
      <c r="E184" s="46"/>
      <c r="F184" s="46"/>
      <c r="G184" s="264"/>
      <c r="H184" s="51"/>
      <c r="I184" s="161" t="str">
        <f>IFERROR(INDEX('IL TRM v14 Table'!$E$18:$I$20, 1, MATCH(E184, 'IL TRM v14 Table'!$E$6:$I$6, 0))*F184^2+INDEX('IL TRM v14 Table'!$E$18:$I$20, 2, MATCH(E184, 'IL TRM v14 Table'!$E$6:$I$6, 0))*F184+INDEX('IL TRM v14 Table'!$E$18:$I$20, 3, MATCH(E184, 'IL TRM v14 Table'!$E$6:$I$6, 0)), "")</f>
        <v/>
      </c>
      <c r="J184" s="162"/>
      <c r="K184" s="162"/>
      <c r="L184" s="161">
        <f t="shared" si="9"/>
        <v>0</v>
      </c>
      <c r="M184" s="161">
        <f t="shared" si="8"/>
        <v>0</v>
      </c>
      <c r="N184" s="161" t="str">
        <f t="shared" si="10"/>
        <v/>
      </c>
      <c r="O184" s="161">
        <f t="shared" si="11"/>
        <v>0</v>
      </c>
      <c r="P184" s="167"/>
    </row>
    <row r="185" spans="1:16" x14ac:dyDescent="0.25">
      <c r="A185" s="160">
        <v>182</v>
      </c>
      <c r="B185" s="47"/>
      <c r="C185" s="47"/>
      <c r="D185" s="47"/>
      <c r="E185" s="46"/>
      <c r="F185" s="46"/>
      <c r="G185" s="264"/>
      <c r="H185" s="51"/>
      <c r="I185" s="161" t="str">
        <f>IFERROR(INDEX('IL TRM v14 Table'!$E$18:$I$20, 1, MATCH(E185, 'IL TRM v14 Table'!$E$6:$I$6, 0))*F185^2+INDEX('IL TRM v14 Table'!$E$18:$I$20, 2, MATCH(E185, 'IL TRM v14 Table'!$E$6:$I$6, 0))*F185+INDEX('IL TRM v14 Table'!$E$18:$I$20, 3, MATCH(E185, 'IL TRM v14 Table'!$E$6:$I$6, 0)), "")</f>
        <v/>
      </c>
      <c r="J185" s="162"/>
      <c r="K185" s="162"/>
      <c r="L185" s="161">
        <f t="shared" si="9"/>
        <v>0</v>
      </c>
      <c r="M185" s="161">
        <f t="shared" si="8"/>
        <v>0</v>
      </c>
      <c r="N185" s="161" t="str">
        <f t="shared" si="10"/>
        <v/>
      </c>
      <c r="O185" s="161">
        <f t="shared" si="11"/>
        <v>0</v>
      </c>
      <c r="P185" s="167"/>
    </row>
    <row r="186" spans="1:16" x14ac:dyDescent="0.25">
      <c r="A186" s="160">
        <v>183</v>
      </c>
      <c r="B186" s="47"/>
      <c r="C186" s="47"/>
      <c r="D186" s="47"/>
      <c r="E186" s="46"/>
      <c r="F186" s="46"/>
      <c r="G186" s="264"/>
      <c r="H186" s="51"/>
      <c r="I186" s="161" t="str">
        <f>IFERROR(INDEX('IL TRM v14 Table'!$E$18:$I$20, 1, MATCH(E186, 'IL TRM v14 Table'!$E$6:$I$6, 0))*F186^2+INDEX('IL TRM v14 Table'!$E$18:$I$20, 2, MATCH(E186, 'IL TRM v14 Table'!$E$6:$I$6, 0))*F186+INDEX('IL TRM v14 Table'!$E$18:$I$20, 3, MATCH(E186, 'IL TRM v14 Table'!$E$6:$I$6, 0)), "")</f>
        <v/>
      </c>
      <c r="J186" s="162"/>
      <c r="K186" s="162"/>
      <c r="L186" s="161">
        <f t="shared" si="9"/>
        <v>0</v>
      </c>
      <c r="M186" s="161">
        <f t="shared" si="8"/>
        <v>0</v>
      </c>
      <c r="N186" s="161" t="str">
        <f t="shared" si="10"/>
        <v/>
      </c>
      <c r="O186" s="161">
        <f t="shared" si="11"/>
        <v>0</v>
      </c>
      <c r="P186" s="167"/>
    </row>
    <row r="187" spans="1:16" x14ac:dyDescent="0.25">
      <c r="A187" s="160">
        <v>184</v>
      </c>
      <c r="B187" s="47"/>
      <c r="C187" s="47"/>
      <c r="D187" s="47"/>
      <c r="E187" s="46"/>
      <c r="F187" s="46"/>
      <c r="G187" s="264"/>
      <c r="H187" s="51"/>
      <c r="I187" s="161" t="str">
        <f>IFERROR(INDEX('IL TRM v14 Table'!$E$18:$I$20, 1, MATCH(E187, 'IL TRM v14 Table'!$E$6:$I$6, 0))*F187^2+INDEX('IL TRM v14 Table'!$E$18:$I$20, 2, MATCH(E187, 'IL TRM v14 Table'!$E$6:$I$6, 0))*F187+INDEX('IL TRM v14 Table'!$E$18:$I$20, 3, MATCH(E187, 'IL TRM v14 Table'!$E$6:$I$6, 0)), "")</f>
        <v/>
      </c>
      <c r="J187" s="162"/>
      <c r="K187" s="162"/>
      <c r="L187" s="161">
        <f t="shared" si="9"/>
        <v>0</v>
      </c>
      <c r="M187" s="161">
        <f t="shared" si="8"/>
        <v>0</v>
      </c>
      <c r="N187" s="161" t="str">
        <f t="shared" si="10"/>
        <v/>
      </c>
      <c r="O187" s="161">
        <f t="shared" si="11"/>
        <v>0</v>
      </c>
      <c r="P187" s="167"/>
    </row>
    <row r="188" spans="1:16" x14ac:dyDescent="0.25">
      <c r="A188" s="160">
        <v>185</v>
      </c>
      <c r="B188" s="47"/>
      <c r="C188" s="47"/>
      <c r="D188" s="47"/>
      <c r="E188" s="46"/>
      <c r="F188" s="46"/>
      <c r="G188" s="264"/>
      <c r="H188" s="51"/>
      <c r="I188" s="161" t="str">
        <f>IFERROR(INDEX('IL TRM v14 Table'!$E$18:$I$20, 1, MATCH(E188, 'IL TRM v14 Table'!$E$6:$I$6, 0))*F188^2+INDEX('IL TRM v14 Table'!$E$18:$I$20, 2, MATCH(E188, 'IL TRM v14 Table'!$E$6:$I$6, 0))*F188+INDEX('IL TRM v14 Table'!$E$18:$I$20, 3, MATCH(E188, 'IL TRM v14 Table'!$E$6:$I$6, 0)), "")</f>
        <v/>
      </c>
      <c r="J188" s="162"/>
      <c r="K188" s="162"/>
      <c r="L188" s="161">
        <f t="shared" si="9"/>
        <v>0</v>
      </c>
      <c r="M188" s="161">
        <f t="shared" si="8"/>
        <v>0</v>
      </c>
      <c r="N188" s="161" t="str">
        <f t="shared" si="10"/>
        <v/>
      </c>
      <c r="O188" s="161">
        <f t="shared" si="11"/>
        <v>0</v>
      </c>
      <c r="P188" s="167"/>
    </row>
    <row r="189" spans="1:16" x14ac:dyDescent="0.25">
      <c r="A189" s="160">
        <v>186</v>
      </c>
      <c r="B189" s="47"/>
      <c r="C189" s="47"/>
      <c r="D189" s="47"/>
      <c r="E189" s="46"/>
      <c r="F189" s="46"/>
      <c r="G189" s="264"/>
      <c r="H189" s="51"/>
      <c r="I189" s="161" t="str">
        <f>IFERROR(INDEX('IL TRM v14 Table'!$E$18:$I$20, 1, MATCH(E189, 'IL TRM v14 Table'!$E$6:$I$6, 0))*F189^2+INDEX('IL TRM v14 Table'!$E$18:$I$20, 2, MATCH(E189, 'IL TRM v14 Table'!$E$6:$I$6, 0))*F189+INDEX('IL TRM v14 Table'!$E$18:$I$20, 3, MATCH(E189, 'IL TRM v14 Table'!$E$6:$I$6, 0)), "")</f>
        <v/>
      </c>
      <c r="J189" s="162"/>
      <c r="K189" s="162"/>
      <c r="L189" s="161">
        <f t="shared" si="9"/>
        <v>0</v>
      </c>
      <c r="M189" s="161">
        <f t="shared" si="8"/>
        <v>0</v>
      </c>
      <c r="N189" s="161" t="str">
        <f t="shared" si="10"/>
        <v/>
      </c>
      <c r="O189" s="161">
        <f t="shared" si="11"/>
        <v>0</v>
      </c>
      <c r="P189" s="167"/>
    </row>
    <row r="190" spans="1:16" x14ac:dyDescent="0.25">
      <c r="A190" s="160">
        <v>187</v>
      </c>
      <c r="B190" s="47"/>
      <c r="C190" s="47"/>
      <c r="D190" s="47"/>
      <c r="E190" s="46"/>
      <c r="F190" s="46"/>
      <c r="G190" s="264"/>
      <c r="H190" s="51"/>
      <c r="I190" s="161" t="str">
        <f>IFERROR(INDEX('IL TRM v14 Table'!$E$18:$I$20, 1, MATCH(E190, 'IL TRM v14 Table'!$E$6:$I$6, 0))*F190^2+INDEX('IL TRM v14 Table'!$E$18:$I$20, 2, MATCH(E190, 'IL TRM v14 Table'!$E$6:$I$6, 0))*F190+INDEX('IL TRM v14 Table'!$E$18:$I$20, 3, MATCH(E190, 'IL TRM v14 Table'!$E$6:$I$6, 0)), "")</f>
        <v/>
      </c>
      <c r="J190" s="162"/>
      <c r="K190" s="162"/>
      <c r="L190" s="161">
        <f t="shared" si="9"/>
        <v>0</v>
      </c>
      <c r="M190" s="161">
        <f t="shared" si="8"/>
        <v>0</v>
      </c>
      <c r="N190" s="161" t="str">
        <f t="shared" si="10"/>
        <v/>
      </c>
      <c r="O190" s="161">
        <f t="shared" si="11"/>
        <v>0</v>
      </c>
      <c r="P190" s="167"/>
    </row>
    <row r="191" spans="1:16" x14ac:dyDescent="0.25">
      <c r="A191" s="160">
        <v>188</v>
      </c>
      <c r="B191" s="47"/>
      <c r="C191" s="47"/>
      <c r="D191" s="47"/>
      <c r="E191" s="46"/>
      <c r="F191" s="46"/>
      <c r="G191" s="264"/>
      <c r="H191" s="51"/>
      <c r="I191" s="161" t="str">
        <f>IFERROR(INDEX('IL TRM v14 Table'!$E$18:$I$20, 1, MATCH(E191, 'IL TRM v14 Table'!$E$6:$I$6, 0))*F191^2+INDEX('IL TRM v14 Table'!$E$18:$I$20, 2, MATCH(E191, 'IL TRM v14 Table'!$E$6:$I$6, 0))*F191+INDEX('IL TRM v14 Table'!$E$18:$I$20, 3, MATCH(E191, 'IL TRM v14 Table'!$E$6:$I$6, 0)), "")</f>
        <v/>
      </c>
      <c r="J191" s="162"/>
      <c r="K191" s="162"/>
      <c r="L191" s="161">
        <f t="shared" si="9"/>
        <v>0</v>
      </c>
      <c r="M191" s="161">
        <f t="shared" si="8"/>
        <v>0</v>
      </c>
      <c r="N191" s="161" t="str">
        <f t="shared" si="10"/>
        <v/>
      </c>
      <c r="O191" s="161">
        <f t="shared" si="11"/>
        <v>0</v>
      </c>
      <c r="P191" s="167"/>
    </row>
    <row r="192" spans="1:16" x14ac:dyDescent="0.25">
      <c r="A192" s="160">
        <v>189</v>
      </c>
      <c r="B192" s="47"/>
      <c r="C192" s="47"/>
      <c r="D192" s="47"/>
      <c r="E192" s="46"/>
      <c r="F192" s="46"/>
      <c r="G192" s="264"/>
      <c r="H192" s="51"/>
      <c r="I192" s="161" t="str">
        <f>IFERROR(INDEX('IL TRM v14 Table'!$E$18:$I$20, 1, MATCH(E192, 'IL TRM v14 Table'!$E$6:$I$6, 0))*F192^2+INDEX('IL TRM v14 Table'!$E$18:$I$20, 2, MATCH(E192, 'IL TRM v14 Table'!$E$6:$I$6, 0))*F192+INDEX('IL TRM v14 Table'!$E$18:$I$20, 3, MATCH(E192, 'IL TRM v14 Table'!$E$6:$I$6, 0)), "")</f>
        <v/>
      </c>
      <c r="J192" s="162"/>
      <c r="K192" s="162"/>
      <c r="L192" s="161">
        <f t="shared" si="9"/>
        <v>0</v>
      </c>
      <c r="M192" s="161">
        <f t="shared" si="8"/>
        <v>0</v>
      </c>
      <c r="N192" s="161" t="str">
        <f t="shared" si="10"/>
        <v/>
      </c>
      <c r="O192" s="161">
        <f t="shared" si="11"/>
        <v>0</v>
      </c>
      <c r="P192" s="167"/>
    </row>
    <row r="193" spans="1:16" x14ac:dyDescent="0.25">
      <c r="A193" s="160">
        <v>190</v>
      </c>
      <c r="B193" s="47"/>
      <c r="C193" s="47"/>
      <c r="D193" s="47"/>
      <c r="E193" s="46"/>
      <c r="F193" s="46"/>
      <c r="G193" s="264"/>
      <c r="H193" s="51"/>
      <c r="I193" s="161" t="str">
        <f>IFERROR(INDEX('IL TRM v14 Table'!$E$18:$I$20, 1, MATCH(E193, 'IL TRM v14 Table'!$E$6:$I$6, 0))*F193^2+INDEX('IL TRM v14 Table'!$E$18:$I$20, 2, MATCH(E193, 'IL TRM v14 Table'!$E$6:$I$6, 0))*F193+INDEX('IL TRM v14 Table'!$E$18:$I$20, 3, MATCH(E193, 'IL TRM v14 Table'!$E$6:$I$6, 0)), "")</f>
        <v/>
      </c>
      <c r="J193" s="162"/>
      <c r="K193" s="162"/>
      <c r="L193" s="161">
        <f t="shared" si="9"/>
        <v>0</v>
      </c>
      <c r="M193" s="161">
        <f t="shared" si="8"/>
        <v>0</v>
      </c>
      <c r="N193" s="161" t="str">
        <f t="shared" si="10"/>
        <v/>
      </c>
      <c r="O193" s="161">
        <f t="shared" si="11"/>
        <v>0</v>
      </c>
      <c r="P193" s="167"/>
    </row>
    <row r="194" spans="1:16" x14ac:dyDescent="0.25">
      <c r="A194" s="160">
        <v>191</v>
      </c>
      <c r="B194" s="47"/>
      <c r="C194" s="47"/>
      <c r="D194" s="47"/>
      <c r="E194" s="46"/>
      <c r="F194" s="46"/>
      <c r="G194" s="264"/>
      <c r="H194" s="51"/>
      <c r="I194" s="161" t="str">
        <f>IFERROR(INDEX('IL TRM v14 Table'!$E$18:$I$20, 1, MATCH(E194, 'IL TRM v14 Table'!$E$6:$I$6, 0))*F194^2+INDEX('IL TRM v14 Table'!$E$18:$I$20, 2, MATCH(E194, 'IL TRM v14 Table'!$E$6:$I$6, 0))*F194+INDEX('IL TRM v14 Table'!$E$18:$I$20, 3, MATCH(E194, 'IL TRM v14 Table'!$E$6:$I$6, 0)), "")</f>
        <v/>
      </c>
      <c r="J194" s="162"/>
      <c r="K194" s="162"/>
      <c r="L194" s="161">
        <f t="shared" si="9"/>
        <v>0</v>
      </c>
      <c r="M194" s="161">
        <f t="shared" si="8"/>
        <v>0</v>
      </c>
      <c r="N194" s="161" t="str">
        <f t="shared" si="10"/>
        <v/>
      </c>
      <c r="O194" s="161">
        <f t="shared" si="11"/>
        <v>0</v>
      </c>
      <c r="P194" s="167"/>
    </row>
    <row r="195" spans="1:16" x14ac:dyDescent="0.25">
      <c r="A195" s="160">
        <v>192</v>
      </c>
      <c r="B195" s="47"/>
      <c r="C195" s="47"/>
      <c r="D195" s="47"/>
      <c r="E195" s="46"/>
      <c r="F195" s="46"/>
      <c r="G195" s="264"/>
      <c r="H195" s="51"/>
      <c r="I195" s="161" t="str">
        <f>IFERROR(INDEX('IL TRM v14 Table'!$E$18:$I$20, 1, MATCH(E195, 'IL TRM v14 Table'!$E$6:$I$6, 0))*F195^2+INDEX('IL TRM v14 Table'!$E$18:$I$20, 2, MATCH(E195, 'IL TRM v14 Table'!$E$6:$I$6, 0))*F195+INDEX('IL TRM v14 Table'!$E$18:$I$20, 3, MATCH(E195, 'IL TRM v14 Table'!$E$6:$I$6, 0)), "")</f>
        <v/>
      </c>
      <c r="J195" s="162"/>
      <c r="K195" s="162"/>
      <c r="L195" s="161">
        <f t="shared" si="9"/>
        <v>0</v>
      </c>
      <c r="M195" s="161">
        <f t="shared" si="8"/>
        <v>0</v>
      </c>
      <c r="N195" s="161" t="str">
        <f t="shared" si="10"/>
        <v/>
      </c>
      <c r="O195" s="161">
        <f t="shared" si="11"/>
        <v>0</v>
      </c>
      <c r="P195" s="167"/>
    </row>
    <row r="196" spans="1:16" x14ac:dyDescent="0.25">
      <c r="A196" s="160">
        <v>193</v>
      </c>
      <c r="B196" s="47"/>
      <c r="C196" s="47"/>
      <c r="D196" s="47"/>
      <c r="E196" s="46"/>
      <c r="F196" s="46"/>
      <c r="G196" s="264"/>
      <c r="H196" s="51"/>
      <c r="I196" s="161" t="str">
        <f>IFERROR(INDEX('IL TRM v14 Table'!$E$18:$I$20, 1, MATCH(E196, 'IL TRM v14 Table'!$E$6:$I$6, 0))*F196^2+INDEX('IL TRM v14 Table'!$E$18:$I$20, 2, MATCH(E196, 'IL TRM v14 Table'!$E$6:$I$6, 0))*F196+INDEX('IL TRM v14 Table'!$E$18:$I$20, 3, MATCH(E196, 'IL TRM v14 Table'!$E$6:$I$6, 0)), "")</f>
        <v/>
      </c>
      <c r="J196" s="162"/>
      <c r="K196" s="162"/>
      <c r="L196" s="161">
        <f t="shared" si="9"/>
        <v>0</v>
      </c>
      <c r="M196" s="161">
        <f t="shared" ref="M196:M259" si="12">IF(J196="Y", L196, 0)</f>
        <v>0</v>
      </c>
      <c r="N196" s="161" t="str">
        <f t="shared" si="10"/>
        <v/>
      </c>
      <c r="O196" s="161">
        <f t="shared" si="11"/>
        <v>0</v>
      </c>
      <c r="P196" s="167"/>
    </row>
    <row r="197" spans="1:16" x14ac:dyDescent="0.25">
      <c r="A197" s="160">
        <v>194</v>
      </c>
      <c r="B197" s="47"/>
      <c r="C197" s="47"/>
      <c r="D197" s="47"/>
      <c r="E197" s="46"/>
      <c r="F197" s="46"/>
      <c r="G197" s="264"/>
      <c r="H197" s="51"/>
      <c r="I197" s="161" t="str">
        <f>IFERROR(INDEX('IL TRM v14 Table'!$E$18:$I$20, 1, MATCH(E197, 'IL TRM v14 Table'!$E$6:$I$6, 0))*F197^2+INDEX('IL TRM v14 Table'!$E$18:$I$20, 2, MATCH(E197, 'IL TRM v14 Table'!$E$6:$I$6, 0))*F197+INDEX('IL TRM v14 Table'!$E$18:$I$20, 3, MATCH(E197, 'IL TRM v14 Table'!$E$6:$I$6, 0)), "")</f>
        <v/>
      </c>
      <c r="J197" s="162"/>
      <c r="K197" s="162"/>
      <c r="L197" s="161">
        <f t="shared" ref="L197:L260" si="13">IF(K197="Y", H197*0.5, H197)</f>
        <v>0</v>
      </c>
      <c r="M197" s="161">
        <f t="shared" si="12"/>
        <v>0</v>
      </c>
      <c r="N197" s="161" t="str">
        <f t="shared" ref="N197:N260" si="14">IF(K197="Y", I197*0.5, I197)</f>
        <v/>
      </c>
      <c r="O197" s="161">
        <f t="shared" ref="O197:O260" si="15">IF(J197="Y", N197, 0)</f>
        <v>0</v>
      </c>
      <c r="P197" s="167"/>
    </row>
    <row r="198" spans="1:16" x14ac:dyDescent="0.25">
      <c r="A198" s="160">
        <v>195</v>
      </c>
      <c r="B198" s="47"/>
      <c r="C198" s="47"/>
      <c r="D198" s="47"/>
      <c r="E198" s="46"/>
      <c r="F198" s="46"/>
      <c r="G198" s="264"/>
      <c r="H198" s="51"/>
      <c r="I198" s="161" t="str">
        <f>IFERROR(INDEX('IL TRM v14 Table'!$E$18:$I$20, 1, MATCH(E198, 'IL TRM v14 Table'!$E$6:$I$6, 0))*F198^2+INDEX('IL TRM v14 Table'!$E$18:$I$20, 2, MATCH(E198, 'IL TRM v14 Table'!$E$6:$I$6, 0))*F198+INDEX('IL TRM v14 Table'!$E$18:$I$20, 3, MATCH(E198, 'IL TRM v14 Table'!$E$6:$I$6, 0)), "")</f>
        <v/>
      </c>
      <c r="J198" s="162"/>
      <c r="K198" s="162"/>
      <c r="L198" s="161">
        <f t="shared" si="13"/>
        <v>0</v>
      </c>
      <c r="M198" s="161">
        <f t="shared" si="12"/>
        <v>0</v>
      </c>
      <c r="N198" s="161" t="str">
        <f t="shared" si="14"/>
        <v/>
      </c>
      <c r="O198" s="161">
        <f t="shared" si="15"/>
        <v>0</v>
      </c>
      <c r="P198" s="167"/>
    </row>
    <row r="199" spans="1:16" x14ac:dyDescent="0.25">
      <c r="A199" s="160">
        <v>196</v>
      </c>
      <c r="B199" s="47"/>
      <c r="C199" s="47"/>
      <c r="D199" s="47"/>
      <c r="E199" s="46"/>
      <c r="F199" s="46"/>
      <c r="G199" s="264"/>
      <c r="H199" s="51"/>
      <c r="I199" s="161" t="str">
        <f>IFERROR(INDEX('IL TRM v14 Table'!$E$18:$I$20, 1, MATCH(E199, 'IL TRM v14 Table'!$E$6:$I$6, 0))*F199^2+INDEX('IL TRM v14 Table'!$E$18:$I$20, 2, MATCH(E199, 'IL TRM v14 Table'!$E$6:$I$6, 0))*F199+INDEX('IL TRM v14 Table'!$E$18:$I$20, 3, MATCH(E199, 'IL TRM v14 Table'!$E$6:$I$6, 0)), "")</f>
        <v/>
      </c>
      <c r="J199" s="162"/>
      <c r="K199" s="162"/>
      <c r="L199" s="161">
        <f t="shared" si="13"/>
        <v>0</v>
      </c>
      <c r="M199" s="161">
        <f t="shared" si="12"/>
        <v>0</v>
      </c>
      <c r="N199" s="161" t="str">
        <f t="shared" si="14"/>
        <v/>
      </c>
      <c r="O199" s="161">
        <f t="shared" si="15"/>
        <v>0</v>
      </c>
      <c r="P199" s="167"/>
    </row>
    <row r="200" spans="1:16" x14ac:dyDescent="0.25">
      <c r="A200" s="160">
        <v>197</v>
      </c>
      <c r="B200" s="47"/>
      <c r="C200" s="47"/>
      <c r="D200" s="47"/>
      <c r="E200" s="46"/>
      <c r="F200" s="46"/>
      <c r="G200" s="264"/>
      <c r="H200" s="51"/>
      <c r="I200" s="161" t="str">
        <f>IFERROR(INDEX('IL TRM v14 Table'!$E$18:$I$20, 1, MATCH(E200, 'IL TRM v14 Table'!$E$6:$I$6, 0))*F200^2+INDEX('IL TRM v14 Table'!$E$18:$I$20, 2, MATCH(E200, 'IL TRM v14 Table'!$E$6:$I$6, 0))*F200+INDEX('IL TRM v14 Table'!$E$18:$I$20, 3, MATCH(E200, 'IL TRM v14 Table'!$E$6:$I$6, 0)), "")</f>
        <v/>
      </c>
      <c r="J200" s="162"/>
      <c r="K200" s="162"/>
      <c r="L200" s="161">
        <f t="shared" si="13"/>
        <v>0</v>
      </c>
      <c r="M200" s="161">
        <f t="shared" si="12"/>
        <v>0</v>
      </c>
      <c r="N200" s="161" t="str">
        <f t="shared" si="14"/>
        <v/>
      </c>
      <c r="O200" s="161">
        <f t="shared" si="15"/>
        <v>0</v>
      </c>
      <c r="P200" s="167"/>
    </row>
    <row r="201" spans="1:16" x14ac:dyDescent="0.25">
      <c r="A201" s="160">
        <v>198</v>
      </c>
      <c r="B201" s="47"/>
      <c r="C201" s="47"/>
      <c r="D201" s="47"/>
      <c r="E201" s="46"/>
      <c r="F201" s="46"/>
      <c r="G201" s="264"/>
      <c r="H201" s="51"/>
      <c r="I201" s="161" t="str">
        <f>IFERROR(INDEX('IL TRM v14 Table'!$E$18:$I$20, 1, MATCH(E201, 'IL TRM v14 Table'!$E$6:$I$6, 0))*F201^2+INDEX('IL TRM v14 Table'!$E$18:$I$20, 2, MATCH(E201, 'IL TRM v14 Table'!$E$6:$I$6, 0))*F201+INDEX('IL TRM v14 Table'!$E$18:$I$20, 3, MATCH(E201, 'IL TRM v14 Table'!$E$6:$I$6, 0)), "")</f>
        <v/>
      </c>
      <c r="J201" s="162"/>
      <c r="K201" s="162"/>
      <c r="L201" s="161">
        <f t="shared" si="13"/>
        <v>0</v>
      </c>
      <c r="M201" s="161">
        <f t="shared" si="12"/>
        <v>0</v>
      </c>
      <c r="N201" s="161" t="str">
        <f t="shared" si="14"/>
        <v/>
      </c>
      <c r="O201" s="161">
        <f t="shared" si="15"/>
        <v>0</v>
      </c>
      <c r="P201" s="167"/>
    </row>
    <row r="202" spans="1:16" x14ac:dyDescent="0.25">
      <c r="A202" s="160">
        <v>199</v>
      </c>
      <c r="B202" s="47"/>
      <c r="C202" s="47"/>
      <c r="D202" s="47"/>
      <c r="E202" s="46"/>
      <c r="F202" s="46"/>
      <c r="G202" s="264"/>
      <c r="H202" s="51"/>
      <c r="I202" s="161" t="str">
        <f>IFERROR(INDEX('IL TRM v14 Table'!$E$18:$I$20, 1, MATCH(E202, 'IL TRM v14 Table'!$E$6:$I$6, 0))*F202^2+INDEX('IL TRM v14 Table'!$E$18:$I$20, 2, MATCH(E202, 'IL TRM v14 Table'!$E$6:$I$6, 0))*F202+INDEX('IL TRM v14 Table'!$E$18:$I$20, 3, MATCH(E202, 'IL TRM v14 Table'!$E$6:$I$6, 0)), "")</f>
        <v/>
      </c>
      <c r="J202" s="162"/>
      <c r="K202" s="162"/>
      <c r="L202" s="161">
        <f t="shared" si="13"/>
        <v>0</v>
      </c>
      <c r="M202" s="161">
        <f t="shared" si="12"/>
        <v>0</v>
      </c>
      <c r="N202" s="161" t="str">
        <f t="shared" si="14"/>
        <v/>
      </c>
      <c r="O202" s="161">
        <f t="shared" si="15"/>
        <v>0</v>
      </c>
      <c r="P202" s="167"/>
    </row>
    <row r="203" spans="1:16" x14ac:dyDescent="0.25">
      <c r="A203" s="160">
        <v>200</v>
      </c>
      <c r="B203" s="47"/>
      <c r="C203" s="47"/>
      <c r="D203" s="47"/>
      <c r="E203" s="46"/>
      <c r="F203" s="46"/>
      <c r="G203" s="264"/>
      <c r="H203" s="51"/>
      <c r="I203" s="161" t="str">
        <f>IFERROR(INDEX('IL TRM v14 Table'!$E$18:$I$20, 1, MATCH(E203, 'IL TRM v14 Table'!$E$6:$I$6, 0))*F203^2+INDEX('IL TRM v14 Table'!$E$18:$I$20, 2, MATCH(E203, 'IL TRM v14 Table'!$E$6:$I$6, 0))*F203+INDEX('IL TRM v14 Table'!$E$18:$I$20, 3, MATCH(E203, 'IL TRM v14 Table'!$E$6:$I$6, 0)), "")</f>
        <v/>
      </c>
      <c r="J203" s="162"/>
      <c r="K203" s="162"/>
      <c r="L203" s="161">
        <f t="shared" si="13"/>
        <v>0</v>
      </c>
      <c r="M203" s="161">
        <f t="shared" si="12"/>
        <v>0</v>
      </c>
      <c r="N203" s="161" t="str">
        <f t="shared" si="14"/>
        <v/>
      </c>
      <c r="O203" s="161">
        <f t="shared" si="15"/>
        <v>0</v>
      </c>
      <c r="P203" s="167"/>
    </row>
    <row r="204" spans="1:16" x14ac:dyDescent="0.25">
      <c r="A204" s="160">
        <v>201</v>
      </c>
      <c r="B204" s="47"/>
      <c r="C204" s="47"/>
      <c r="D204" s="47"/>
      <c r="E204" s="46"/>
      <c r="F204" s="46"/>
      <c r="G204" s="264"/>
      <c r="H204" s="51"/>
      <c r="I204" s="161" t="str">
        <f>IFERROR(INDEX('IL TRM v14 Table'!$E$18:$I$20, 1, MATCH(E204, 'IL TRM v14 Table'!$E$6:$I$6, 0))*F204^2+INDEX('IL TRM v14 Table'!$E$18:$I$20, 2, MATCH(E204, 'IL TRM v14 Table'!$E$6:$I$6, 0))*F204+INDEX('IL TRM v14 Table'!$E$18:$I$20, 3, MATCH(E204, 'IL TRM v14 Table'!$E$6:$I$6, 0)), "")</f>
        <v/>
      </c>
      <c r="J204" s="162"/>
      <c r="K204" s="162"/>
      <c r="L204" s="161">
        <f t="shared" si="13"/>
        <v>0</v>
      </c>
      <c r="M204" s="161">
        <f t="shared" si="12"/>
        <v>0</v>
      </c>
      <c r="N204" s="161" t="str">
        <f t="shared" si="14"/>
        <v/>
      </c>
      <c r="O204" s="161">
        <f t="shared" si="15"/>
        <v>0</v>
      </c>
      <c r="P204" s="167"/>
    </row>
    <row r="205" spans="1:16" x14ac:dyDescent="0.25">
      <c r="A205" s="160">
        <v>202</v>
      </c>
      <c r="B205" s="47"/>
      <c r="C205" s="47"/>
      <c r="D205" s="47"/>
      <c r="E205" s="46"/>
      <c r="F205" s="46"/>
      <c r="G205" s="264"/>
      <c r="H205" s="51"/>
      <c r="I205" s="161" t="str">
        <f>IFERROR(INDEX('IL TRM v14 Table'!$E$18:$I$20, 1, MATCH(E205, 'IL TRM v14 Table'!$E$6:$I$6, 0))*F205^2+INDEX('IL TRM v14 Table'!$E$18:$I$20, 2, MATCH(E205, 'IL TRM v14 Table'!$E$6:$I$6, 0))*F205+INDEX('IL TRM v14 Table'!$E$18:$I$20, 3, MATCH(E205, 'IL TRM v14 Table'!$E$6:$I$6, 0)), "")</f>
        <v/>
      </c>
      <c r="J205" s="162"/>
      <c r="K205" s="162"/>
      <c r="L205" s="161">
        <f t="shared" si="13"/>
        <v>0</v>
      </c>
      <c r="M205" s="161">
        <f t="shared" si="12"/>
        <v>0</v>
      </c>
      <c r="N205" s="161" t="str">
        <f t="shared" si="14"/>
        <v/>
      </c>
      <c r="O205" s="161">
        <f t="shared" si="15"/>
        <v>0</v>
      </c>
      <c r="P205" s="167"/>
    </row>
    <row r="206" spans="1:16" x14ac:dyDescent="0.25">
      <c r="A206" s="160">
        <v>203</v>
      </c>
      <c r="B206" s="47"/>
      <c r="C206" s="47"/>
      <c r="D206" s="47"/>
      <c r="E206" s="46"/>
      <c r="F206" s="46"/>
      <c r="G206" s="264"/>
      <c r="H206" s="51"/>
      <c r="I206" s="161" t="str">
        <f>IFERROR(INDEX('IL TRM v14 Table'!$E$18:$I$20, 1, MATCH(E206, 'IL TRM v14 Table'!$E$6:$I$6, 0))*F206^2+INDEX('IL TRM v14 Table'!$E$18:$I$20, 2, MATCH(E206, 'IL TRM v14 Table'!$E$6:$I$6, 0))*F206+INDEX('IL TRM v14 Table'!$E$18:$I$20, 3, MATCH(E206, 'IL TRM v14 Table'!$E$6:$I$6, 0)), "")</f>
        <v/>
      </c>
      <c r="J206" s="162"/>
      <c r="K206" s="162"/>
      <c r="L206" s="161">
        <f t="shared" si="13"/>
        <v>0</v>
      </c>
      <c r="M206" s="161">
        <f t="shared" si="12"/>
        <v>0</v>
      </c>
      <c r="N206" s="161" t="str">
        <f t="shared" si="14"/>
        <v/>
      </c>
      <c r="O206" s="161">
        <f t="shared" si="15"/>
        <v>0</v>
      </c>
      <c r="P206" s="167"/>
    </row>
    <row r="207" spans="1:16" x14ac:dyDescent="0.25">
      <c r="A207" s="160">
        <v>204</v>
      </c>
      <c r="B207" s="47"/>
      <c r="C207" s="47"/>
      <c r="D207" s="47"/>
      <c r="E207" s="46"/>
      <c r="F207" s="46"/>
      <c r="G207" s="264"/>
      <c r="H207" s="51"/>
      <c r="I207" s="161" t="str">
        <f>IFERROR(INDEX('IL TRM v14 Table'!$E$18:$I$20, 1, MATCH(E207, 'IL TRM v14 Table'!$E$6:$I$6, 0))*F207^2+INDEX('IL TRM v14 Table'!$E$18:$I$20, 2, MATCH(E207, 'IL TRM v14 Table'!$E$6:$I$6, 0))*F207+INDEX('IL TRM v14 Table'!$E$18:$I$20, 3, MATCH(E207, 'IL TRM v14 Table'!$E$6:$I$6, 0)), "")</f>
        <v/>
      </c>
      <c r="J207" s="162"/>
      <c r="K207" s="162"/>
      <c r="L207" s="161">
        <f t="shared" si="13"/>
        <v>0</v>
      </c>
      <c r="M207" s="161">
        <f t="shared" si="12"/>
        <v>0</v>
      </c>
      <c r="N207" s="161" t="str">
        <f t="shared" si="14"/>
        <v/>
      </c>
      <c r="O207" s="161">
        <f t="shared" si="15"/>
        <v>0</v>
      </c>
      <c r="P207" s="167"/>
    </row>
    <row r="208" spans="1:16" x14ac:dyDescent="0.25">
      <c r="A208" s="160">
        <v>205</v>
      </c>
      <c r="B208" s="47"/>
      <c r="C208" s="47"/>
      <c r="D208" s="47"/>
      <c r="E208" s="46"/>
      <c r="F208" s="46"/>
      <c r="G208" s="264"/>
      <c r="H208" s="51"/>
      <c r="I208" s="161" t="str">
        <f>IFERROR(INDEX('IL TRM v14 Table'!$E$18:$I$20, 1, MATCH(E208, 'IL TRM v14 Table'!$E$6:$I$6, 0))*F208^2+INDEX('IL TRM v14 Table'!$E$18:$I$20, 2, MATCH(E208, 'IL TRM v14 Table'!$E$6:$I$6, 0))*F208+INDEX('IL TRM v14 Table'!$E$18:$I$20, 3, MATCH(E208, 'IL TRM v14 Table'!$E$6:$I$6, 0)), "")</f>
        <v/>
      </c>
      <c r="J208" s="162"/>
      <c r="K208" s="162"/>
      <c r="L208" s="161">
        <f t="shared" si="13"/>
        <v>0</v>
      </c>
      <c r="M208" s="161">
        <f t="shared" si="12"/>
        <v>0</v>
      </c>
      <c r="N208" s="161" t="str">
        <f t="shared" si="14"/>
        <v/>
      </c>
      <c r="O208" s="161">
        <f t="shared" si="15"/>
        <v>0</v>
      </c>
      <c r="P208" s="167"/>
    </row>
    <row r="209" spans="1:16" x14ac:dyDescent="0.25">
      <c r="A209" s="160">
        <v>206</v>
      </c>
      <c r="B209" s="47"/>
      <c r="C209" s="47"/>
      <c r="D209" s="47"/>
      <c r="E209" s="46"/>
      <c r="F209" s="46"/>
      <c r="G209" s="264"/>
      <c r="H209" s="51"/>
      <c r="I209" s="161" t="str">
        <f>IFERROR(INDEX('IL TRM v14 Table'!$E$18:$I$20, 1, MATCH(E209, 'IL TRM v14 Table'!$E$6:$I$6, 0))*F209^2+INDEX('IL TRM v14 Table'!$E$18:$I$20, 2, MATCH(E209, 'IL TRM v14 Table'!$E$6:$I$6, 0))*F209+INDEX('IL TRM v14 Table'!$E$18:$I$20, 3, MATCH(E209, 'IL TRM v14 Table'!$E$6:$I$6, 0)), "")</f>
        <v/>
      </c>
      <c r="J209" s="162"/>
      <c r="K209" s="162"/>
      <c r="L209" s="161">
        <f t="shared" si="13"/>
        <v>0</v>
      </c>
      <c r="M209" s="161">
        <f t="shared" si="12"/>
        <v>0</v>
      </c>
      <c r="N209" s="161" t="str">
        <f t="shared" si="14"/>
        <v/>
      </c>
      <c r="O209" s="161">
        <f t="shared" si="15"/>
        <v>0</v>
      </c>
      <c r="P209" s="167"/>
    </row>
    <row r="210" spans="1:16" x14ac:dyDescent="0.25">
      <c r="A210" s="160">
        <v>207</v>
      </c>
      <c r="B210" s="47"/>
      <c r="C210" s="47"/>
      <c r="D210" s="47"/>
      <c r="E210" s="46"/>
      <c r="F210" s="46"/>
      <c r="G210" s="264"/>
      <c r="H210" s="51"/>
      <c r="I210" s="161" t="str">
        <f>IFERROR(INDEX('IL TRM v14 Table'!$E$18:$I$20, 1, MATCH(E210, 'IL TRM v14 Table'!$E$6:$I$6, 0))*F210^2+INDEX('IL TRM v14 Table'!$E$18:$I$20, 2, MATCH(E210, 'IL TRM v14 Table'!$E$6:$I$6, 0))*F210+INDEX('IL TRM v14 Table'!$E$18:$I$20, 3, MATCH(E210, 'IL TRM v14 Table'!$E$6:$I$6, 0)), "")</f>
        <v/>
      </c>
      <c r="J210" s="162"/>
      <c r="K210" s="162"/>
      <c r="L210" s="161">
        <f t="shared" si="13"/>
        <v>0</v>
      </c>
      <c r="M210" s="161">
        <f t="shared" si="12"/>
        <v>0</v>
      </c>
      <c r="N210" s="161" t="str">
        <f t="shared" si="14"/>
        <v/>
      </c>
      <c r="O210" s="161">
        <f t="shared" si="15"/>
        <v>0</v>
      </c>
      <c r="P210" s="167"/>
    </row>
    <row r="211" spans="1:16" x14ac:dyDescent="0.25">
      <c r="A211" s="160">
        <v>208</v>
      </c>
      <c r="B211" s="47"/>
      <c r="C211" s="47"/>
      <c r="D211" s="47"/>
      <c r="E211" s="46"/>
      <c r="F211" s="46"/>
      <c r="G211" s="264"/>
      <c r="H211" s="51"/>
      <c r="I211" s="161" t="str">
        <f>IFERROR(INDEX('IL TRM v14 Table'!$E$18:$I$20, 1, MATCH(E211, 'IL TRM v14 Table'!$E$6:$I$6, 0))*F211^2+INDEX('IL TRM v14 Table'!$E$18:$I$20, 2, MATCH(E211, 'IL TRM v14 Table'!$E$6:$I$6, 0))*F211+INDEX('IL TRM v14 Table'!$E$18:$I$20, 3, MATCH(E211, 'IL TRM v14 Table'!$E$6:$I$6, 0)), "")</f>
        <v/>
      </c>
      <c r="J211" s="162"/>
      <c r="K211" s="162"/>
      <c r="L211" s="161">
        <f t="shared" si="13"/>
        <v>0</v>
      </c>
      <c r="M211" s="161">
        <f t="shared" si="12"/>
        <v>0</v>
      </c>
      <c r="N211" s="161" t="str">
        <f t="shared" si="14"/>
        <v/>
      </c>
      <c r="O211" s="161">
        <f t="shared" si="15"/>
        <v>0</v>
      </c>
      <c r="P211" s="167"/>
    </row>
    <row r="212" spans="1:16" x14ac:dyDescent="0.25">
      <c r="A212" s="160">
        <v>209</v>
      </c>
      <c r="B212" s="47"/>
      <c r="C212" s="47"/>
      <c r="D212" s="47"/>
      <c r="E212" s="46"/>
      <c r="F212" s="46"/>
      <c r="G212" s="264"/>
      <c r="H212" s="51"/>
      <c r="I212" s="161" t="str">
        <f>IFERROR(INDEX('IL TRM v14 Table'!$E$18:$I$20, 1, MATCH(E212, 'IL TRM v14 Table'!$E$6:$I$6, 0))*F212^2+INDEX('IL TRM v14 Table'!$E$18:$I$20, 2, MATCH(E212, 'IL TRM v14 Table'!$E$6:$I$6, 0))*F212+INDEX('IL TRM v14 Table'!$E$18:$I$20, 3, MATCH(E212, 'IL TRM v14 Table'!$E$6:$I$6, 0)), "")</f>
        <v/>
      </c>
      <c r="J212" s="162"/>
      <c r="K212" s="162"/>
      <c r="L212" s="161">
        <f t="shared" si="13"/>
        <v>0</v>
      </c>
      <c r="M212" s="161">
        <f t="shared" si="12"/>
        <v>0</v>
      </c>
      <c r="N212" s="161" t="str">
        <f t="shared" si="14"/>
        <v/>
      </c>
      <c r="O212" s="161">
        <f t="shared" si="15"/>
        <v>0</v>
      </c>
      <c r="P212" s="167"/>
    </row>
    <row r="213" spans="1:16" x14ac:dyDescent="0.25">
      <c r="A213" s="160">
        <v>210</v>
      </c>
      <c r="B213" s="47"/>
      <c r="C213" s="47"/>
      <c r="D213" s="47"/>
      <c r="E213" s="46"/>
      <c r="F213" s="46"/>
      <c r="G213" s="264"/>
      <c r="H213" s="51"/>
      <c r="I213" s="161" t="str">
        <f>IFERROR(INDEX('IL TRM v14 Table'!$E$18:$I$20, 1, MATCH(E213, 'IL TRM v14 Table'!$E$6:$I$6, 0))*F213^2+INDEX('IL TRM v14 Table'!$E$18:$I$20, 2, MATCH(E213, 'IL TRM v14 Table'!$E$6:$I$6, 0))*F213+INDEX('IL TRM v14 Table'!$E$18:$I$20, 3, MATCH(E213, 'IL TRM v14 Table'!$E$6:$I$6, 0)), "")</f>
        <v/>
      </c>
      <c r="J213" s="162"/>
      <c r="K213" s="162"/>
      <c r="L213" s="161">
        <f t="shared" si="13"/>
        <v>0</v>
      </c>
      <c r="M213" s="161">
        <f t="shared" si="12"/>
        <v>0</v>
      </c>
      <c r="N213" s="161" t="str">
        <f t="shared" si="14"/>
        <v/>
      </c>
      <c r="O213" s="161">
        <f t="shared" si="15"/>
        <v>0</v>
      </c>
      <c r="P213" s="167"/>
    </row>
    <row r="214" spans="1:16" x14ac:dyDescent="0.25">
      <c r="A214" s="160">
        <v>211</v>
      </c>
      <c r="B214" s="47"/>
      <c r="C214" s="47"/>
      <c r="D214" s="47"/>
      <c r="E214" s="46"/>
      <c r="F214" s="46"/>
      <c r="G214" s="264"/>
      <c r="H214" s="51"/>
      <c r="I214" s="161" t="str">
        <f>IFERROR(INDEX('IL TRM v14 Table'!$E$18:$I$20, 1, MATCH(E214, 'IL TRM v14 Table'!$E$6:$I$6, 0))*F214^2+INDEX('IL TRM v14 Table'!$E$18:$I$20, 2, MATCH(E214, 'IL TRM v14 Table'!$E$6:$I$6, 0))*F214+INDEX('IL TRM v14 Table'!$E$18:$I$20, 3, MATCH(E214, 'IL TRM v14 Table'!$E$6:$I$6, 0)), "")</f>
        <v/>
      </c>
      <c r="J214" s="162"/>
      <c r="K214" s="162"/>
      <c r="L214" s="161">
        <f t="shared" si="13"/>
        <v>0</v>
      </c>
      <c r="M214" s="161">
        <f t="shared" si="12"/>
        <v>0</v>
      </c>
      <c r="N214" s="161" t="str">
        <f t="shared" si="14"/>
        <v/>
      </c>
      <c r="O214" s="161">
        <f t="shared" si="15"/>
        <v>0</v>
      </c>
      <c r="P214" s="167"/>
    </row>
    <row r="215" spans="1:16" x14ac:dyDescent="0.25">
      <c r="A215" s="160">
        <v>212</v>
      </c>
      <c r="B215" s="47"/>
      <c r="C215" s="47"/>
      <c r="D215" s="47"/>
      <c r="E215" s="46"/>
      <c r="F215" s="46"/>
      <c r="G215" s="264"/>
      <c r="H215" s="51"/>
      <c r="I215" s="161" t="str">
        <f>IFERROR(INDEX('IL TRM v14 Table'!$E$18:$I$20, 1, MATCH(E215, 'IL TRM v14 Table'!$E$6:$I$6, 0))*F215^2+INDEX('IL TRM v14 Table'!$E$18:$I$20, 2, MATCH(E215, 'IL TRM v14 Table'!$E$6:$I$6, 0))*F215+INDEX('IL TRM v14 Table'!$E$18:$I$20, 3, MATCH(E215, 'IL TRM v14 Table'!$E$6:$I$6, 0)), "")</f>
        <v/>
      </c>
      <c r="J215" s="162"/>
      <c r="K215" s="162"/>
      <c r="L215" s="161">
        <f t="shared" si="13"/>
        <v>0</v>
      </c>
      <c r="M215" s="161">
        <f t="shared" si="12"/>
        <v>0</v>
      </c>
      <c r="N215" s="161" t="str">
        <f t="shared" si="14"/>
        <v/>
      </c>
      <c r="O215" s="161">
        <f t="shared" si="15"/>
        <v>0</v>
      </c>
      <c r="P215" s="167"/>
    </row>
    <row r="216" spans="1:16" x14ac:dyDescent="0.25">
      <c r="A216" s="160">
        <v>213</v>
      </c>
      <c r="B216" s="47"/>
      <c r="C216" s="47"/>
      <c r="D216" s="47"/>
      <c r="E216" s="46"/>
      <c r="F216" s="46"/>
      <c r="G216" s="264"/>
      <c r="H216" s="51"/>
      <c r="I216" s="161" t="str">
        <f>IFERROR(INDEX('IL TRM v14 Table'!$E$18:$I$20, 1, MATCH(E216, 'IL TRM v14 Table'!$E$6:$I$6, 0))*F216^2+INDEX('IL TRM v14 Table'!$E$18:$I$20, 2, MATCH(E216, 'IL TRM v14 Table'!$E$6:$I$6, 0))*F216+INDEX('IL TRM v14 Table'!$E$18:$I$20, 3, MATCH(E216, 'IL TRM v14 Table'!$E$6:$I$6, 0)), "")</f>
        <v/>
      </c>
      <c r="J216" s="162"/>
      <c r="K216" s="162"/>
      <c r="L216" s="161">
        <f t="shared" si="13"/>
        <v>0</v>
      </c>
      <c r="M216" s="161">
        <f t="shared" si="12"/>
        <v>0</v>
      </c>
      <c r="N216" s="161" t="str">
        <f t="shared" si="14"/>
        <v/>
      </c>
      <c r="O216" s="161">
        <f t="shared" si="15"/>
        <v>0</v>
      </c>
      <c r="P216" s="167"/>
    </row>
    <row r="217" spans="1:16" x14ac:dyDescent="0.25">
      <c r="A217" s="160">
        <v>214</v>
      </c>
      <c r="B217" s="47"/>
      <c r="C217" s="47"/>
      <c r="D217" s="47"/>
      <c r="E217" s="46"/>
      <c r="F217" s="46"/>
      <c r="G217" s="264"/>
      <c r="H217" s="51"/>
      <c r="I217" s="161" t="str">
        <f>IFERROR(INDEX('IL TRM v14 Table'!$E$18:$I$20, 1, MATCH(E217, 'IL TRM v14 Table'!$E$6:$I$6, 0))*F217^2+INDEX('IL TRM v14 Table'!$E$18:$I$20, 2, MATCH(E217, 'IL TRM v14 Table'!$E$6:$I$6, 0))*F217+INDEX('IL TRM v14 Table'!$E$18:$I$20, 3, MATCH(E217, 'IL TRM v14 Table'!$E$6:$I$6, 0)), "")</f>
        <v/>
      </c>
      <c r="J217" s="162"/>
      <c r="K217" s="162"/>
      <c r="L217" s="161">
        <f t="shared" si="13"/>
        <v>0</v>
      </c>
      <c r="M217" s="161">
        <f t="shared" si="12"/>
        <v>0</v>
      </c>
      <c r="N217" s="161" t="str">
        <f t="shared" si="14"/>
        <v/>
      </c>
      <c r="O217" s="161">
        <f t="shared" si="15"/>
        <v>0</v>
      </c>
      <c r="P217" s="167"/>
    </row>
    <row r="218" spans="1:16" x14ac:dyDescent="0.25">
      <c r="A218" s="160">
        <v>215</v>
      </c>
      <c r="B218" s="47"/>
      <c r="C218" s="47"/>
      <c r="D218" s="47"/>
      <c r="E218" s="46"/>
      <c r="F218" s="46"/>
      <c r="G218" s="264"/>
      <c r="H218" s="51"/>
      <c r="I218" s="161" t="str">
        <f>IFERROR(INDEX('IL TRM v14 Table'!$E$18:$I$20, 1, MATCH(E218, 'IL TRM v14 Table'!$E$6:$I$6, 0))*F218^2+INDEX('IL TRM v14 Table'!$E$18:$I$20, 2, MATCH(E218, 'IL TRM v14 Table'!$E$6:$I$6, 0))*F218+INDEX('IL TRM v14 Table'!$E$18:$I$20, 3, MATCH(E218, 'IL TRM v14 Table'!$E$6:$I$6, 0)), "")</f>
        <v/>
      </c>
      <c r="J218" s="162"/>
      <c r="K218" s="162"/>
      <c r="L218" s="161">
        <f t="shared" si="13"/>
        <v>0</v>
      </c>
      <c r="M218" s="161">
        <f t="shared" si="12"/>
        <v>0</v>
      </c>
      <c r="N218" s="161" t="str">
        <f t="shared" si="14"/>
        <v/>
      </c>
      <c r="O218" s="161">
        <f t="shared" si="15"/>
        <v>0</v>
      </c>
      <c r="P218" s="167"/>
    </row>
    <row r="219" spans="1:16" x14ac:dyDescent="0.25">
      <c r="A219" s="160">
        <v>216</v>
      </c>
      <c r="B219" s="47"/>
      <c r="C219" s="47"/>
      <c r="D219" s="47"/>
      <c r="E219" s="46"/>
      <c r="F219" s="46"/>
      <c r="G219" s="264"/>
      <c r="H219" s="51"/>
      <c r="I219" s="161" t="str">
        <f>IFERROR(INDEX('IL TRM v14 Table'!$E$18:$I$20, 1, MATCH(E219, 'IL TRM v14 Table'!$E$6:$I$6, 0))*F219^2+INDEX('IL TRM v14 Table'!$E$18:$I$20, 2, MATCH(E219, 'IL TRM v14 Table'!$E$6:$I$6, 0))*F219+INDEX('IL TRM v14 Table'!$E$18:$I$20, 3, MATCH(E219, 'IL TRM v14 Table'!$E$6:$I$6, 0)), "")</f>
        <v/>
      </c>
      <c r="J219" s="162"/>
      <c r="K219" s="162"/>
      <c r="L219" s="161">
        <f t="shared" si="13"/>
        <v>0</v>
      </c>
      <c r="M219" s="161">
        <f t="shared" si="12"/>
        <v>0</v>
      </c>
      <c r="N219" s="161" t="str">
        <f t="shared" si="14"/>
        <v/>
      </c>
      <c r="O219" s="161">
        <f t="shared" si="15"/>
        <v>0</v>
      </c>
      <c r="P219" s="167"/>
    </row>
    <row r="220" spans="1:16" x14ac:dyDescent="0.25">
      <c r="A220" s="160">
        <v>217</v>
      </c>
      <c r="B220" s="47"/>
      <c r="C220" s="47"/>
      <c r="D220" s="47"/>
      <c r="E220" s="46"/>
      <c r="F220" s="46"/>
      <c r="G220" s="264"/>
      <c r="H220" s="51"/>
      <c r="I220" s="161" t="str">
        <f>IFERROR(INDEX('IL TRM v14 Table'!$E$18:$I$20, 1, MATCH(E220, 'IL TRM v14 Table'!$E$6:$I$6, 0))*F220^2+INDEX('IL TRM v14 Table'!$E$18:$I$20, 2, MATCH(E220, 'IL TRM v14 Table'!$E$6:$I$6, 0))*F220+INDEX('IL TRM v14 Table'!$E$18:$I$20, 3, MATCH(E220, 'IL TRM v14 Table'!$E$6:$I$6, 0)), "")</f>
        <v/>
      </c>
      <c r="J220" s="162"/>
      <c r="K220" s="162"/>
      <c r="L220" s="161">
        <f t="shared" si="13"/>
        <v>0</v>
      </c>
      <c r="M220" s="161">
        <f t="shared" si="12"/>
        <v>0</v>
      </c>
      <c r="N220" s="161" t="str">
        <f t="shared" si="14"/>
        <v/>
      </c>
      <c r="O220" s="161">
        <f t="shared" si="15"/>
        <v>0</v>
      </c>
      <c r="P220" s="167"/>
    </row>
    <row r="221" spans="1:16" x14ac:dyDescent="0.25">
      <c r="A221" s="160">
        <v>218</v>
      </c>
      <c r="B221" s="47"/>
      <c r="C221" s="47"/>
      <c r="D221" s="47"/>
      <c r="E221" s="46"/>
      <c r="F221" s="46"/>
      <c r="G221" s="264"/>
      <c r="H221" s="51"/>
      <c r="I221" s="161" t="str">
        <f>IFERROR(INDEX('IL TRM v14 Table'!$E$18:$I$20, 1, MATCH(E221, 'IL TRM v14 Table'!$E$6:$I$6, 0))*F221^2+INDEX('IL TRM v14 Table'!$E$18:$I$20, 2, MATCH(E221, 'IL TRM v14 Table'!$E$6:$I$6, 0))*F221+INDEX('IL TRM v14 Table'!$E$18:$I$20, 3, MATCH(E221, 'IL TRM v14 Table'!$E$6:$I$6, 0)), "")</f>
        <v/>
      </c>
      <c r="J221" s="162"/>
      <c r="K221" s="162"/>
      <c r="L221" s="161">
        <f t="shared" si="13"/>
        <v>0</v>
      </c>
      <c r="M221" s="161">
        <f t="shared" si="12"/>
        <v>0</v>
      </c>
      <c r="N221" s="161" t="str">
        <f t="shared" si="14"/>
        <v/>
      </c>
      <c r="O221" s="161">
        <f t="shared" si="15"/>
        <v>0</v>
      </c>
      <c r="P221" s="167"/>
    </row>
    <row r="222" spans="1:16" x14ac:dyDescent="0.25">
      <c r="A222" s="160">
        <v>219</v>
      </c>
      <c r="B222" s="47"/>
      <c r="C222" s="47"/>
      <c r="D222" s="47"/>
      <c r="E222" s="46"/>
      <c r="F222" s="46"/>
      <c r="G222" s="264"/>
      <c r="H222" s="51"/>
      <c r="I222" s="161" t="str">
        <f>IFERROR(INDEX('IL TRM v14 Table'!$E$18:$I$20, 1, MATCH(E222, 'IL TRM v14 Table'!$E$6:$I$6, 0))*F222^2+INDEX('IL TRM v14 Table'!$E$18:$I$20, 2, MATCH(E222, 'IL TRM v14 Table'!$E$6:$I$6, 0))*F222+INDEX('IL TRM v14 Table'!$E$18:$I$20, 3, MATCH(E222, 'IL TRM v14 Table'!$E$6:$I$6, 0)), "")</f>
        <v/>
      </c>
      <c r="J222" s="162"/>
      <c r="K222" s="162"/>
      <c r="L222" s="161">
        <f t="shared" si="13"/>
        <v>0</v>
      </c>
      <c r="M222" s="161">
        <f t="shared" si="12"/>
        <v>0</v>
      </c>
      <c r="N222" s="161" t="str">
        <f t="shared" si="14"/>
        <v/>
      </c>
      <c r="O222" s="161">
        <f t="shared" si="15"/>
        <v>0</v>
      </c>
      <c r="P222" s="167"/>
    </row>
    <row r="223" spans="1:16" x14ac:dyDescent="0.25">
      <c r="A223" s="160">
        <v>220</v>
      </c>
      <c r="B223" s="47"/>
      <c r="C223" s="47"/>
      <c r="D223" s="47"/>
      <c r="E223" s="46"/>
      <c r="F223" s="46"/>
      <c r="G223" s="264"/>
      <c r="H223" s="51"/>
      <c r="I223" s="161" t="str">
        <f>IFERROR(INDEX('IL TRM v14 Table'!$E$18:$I$20, 1, MATCH(E223, 'IL TRM v14 Table'!$E$6:$I$6, 0))*F223^2+INDEX('IL TRM v14 Table'!$E$18:$I$20, 2, MATCH(E223, 'IL TRM v14 Table'!$E$6:$I$6, 0))*F223+INDEX('IL TRM v14 Table'!$E$18:$I$20, 3, MATCH(E223, 'IL TRM v14 Table'!$E$6:$I$6, 0)), "")</f>
        <v/>
      </c>
      <c r="J223" s="162"/>
      <c r="K223" s="162"/>
      <c r="L223" s="161">
        <f t="shared" si="13"/>
        <v>0</v>
      </c>
      <c r="M223" s="161">
        <f t="shared" si="12"/>
        <v>0</v>
      </c>
      <c r="N223" s="161" t="str">
        <f t="shared" si="14"/>
        <v/>
      </c>
      <c r="O223" s="161">
        <f t="shared" si="15"/>
        <v>0</v>
      </c>
      <c r="P223" s="165"/>
    </row>
    <row r="224" spans="1:16" x14ac:dyDescent="0.25">
      <c r="A224" s="160">
        <v>221</v>
      </c>
      <c r="B224" s="47"/>
      <c r="C224" s="47"/>
      <c r="D224" s="47"/>
      <c r="E224" s="46"/>
      <c r="F224" s="46"/>
      <c r="G224" s="264"/>
      <c r="H224" s="51"/>
      <c r="I224" s="161" t="str">
        <f>IFERROR(INDEX('IL TRM v14 Table'!$E$18:$I$20, 1, MATCH(E224, 'IL TRM v14 Table'!$E$6:$I$6, 0))*F224^2+INDEX('IL TRM v14 Table'!$E$18:$I$20, 2, MATCH(E224, 'IL TRM v14 Table'!$E$6:$I$6, 0))*F224+INDEX('IL TRM v14 Table'!$E$18:$I$20, 3, MATCH(E224, 'IL TRM v14 Table'!$E$6:$I$6, 0)), "")</f>
        <v/>
      </c>
      <c r="J224" s="162"/>
      <c r="K224" s="162"/>
      <c r="L224" s="161">
        <f t="shared" si="13"/>
        <v>0</v>
      </c>
      <c r="M224" s="161">
        <f t="shared" si="12"/>
        <v>0</v>
      </c>
      <c r="N224" s="161" t="str">
        <f t="shared" si="14"/>
        <v/>
      </c>
      <c r="O224" s="161">
        <f t="shared" si="15"/>
        <v>0</v>
      </c>
      <c r="P224" s="165"/>
    </row>
    <row r="225" spans="1:16" x14ac:dyDescent="0.25">
      <c r="A225" s="160">
        <v>222</v>
      </c>
      <c r="B225" s="47"/>
      <c r="C225" s="47"/>
      <c r="D225" s="47"/>
      <c r="E225" s="46"/>
      <c r="F225" s="46"/>
      <c r="G225" s="264"/>
      <c r="H225" s="51"/>
      <c r="I225" s="161" t="str">
        <f>IFERROR(INDEX('IL TRM v14 Table'!$E$18:$I$20, 1, MATCH(E225, 'IL TRM v14 Table'!$E$6:$I$6, 0))*F225^2+INDEX('IL TRM v14 Table'!$E$18:$I$20, 2, MATCH(E225, 'IL TRM v14 Table'!$E$6:$I$6, 0))*F225+INDEX('IL TRM v14 Table'!$E$18:$I$20, 3, MATCH(E225, 'IL TRM v14 Table'!$E$6:$I$6, 0)), "")</f>
        <v/>
      </c>
      <c r="J225" s="162"/>
      <c r="K225" s="162"/>
      <c r="L225" s="161">
        <f t="shared" si="13"/>
        <v>0</v>
      </c>
      <c r="M225" s="161">
        <f t="shared" si="12"/>
        <v>0</v>
      </c>
      <c r="N225" s="161" t="str">
        <f t="shared" si="14"/>
        <v/>
      </c>
      <c r="O225" s="161">
        <f t="shared" si="15"/>
        <v>0</v>
      </c>
      <c r="P225" s="165"/>
    </row>
    <row r="226" spans="1:16" x14ac:dyDescent="0.25">
      <c r="A226" s="160">
        <v>223</v>
      </c>
      <c r="B226" s="47"/>
      <c r="C226" s="47"/>
      <c r="D226" s="47"/>
      <c r="E226" s="46"/>
      <c r="F226" s="46"/>
      <c r="G226" s="264"/>
      <c r="H226" s="51"/>
      <c r="I226" s="161" t="str">
        <f>IFERROR(INDEX('IL TRM v14 Table'!$E$18:$I$20, 1, MATCH(E226, 'IL TRM v14 Table'!$E$6:$I$6, 0))*F226^2+INDEX('IL TRM v14 Table'!$E$18:$I$20, 2, MATCH(E226, 'IL TRM v14 Table'!$E$6:$I$6, 0))*F226+INDEX('IL TRM v14 Table'!$E$18:$I$20, 3, MATCH(E226, 'IL TRM v14 Table'!$E$6:$I$6, 0)), "")</f>
        <v/>
      </c>
      <c r="J226" s="162"/>
      <c r="K226" s="162"/>
      <c r="L226" s="161">
        <f t="shared" si="13"/>
        <v>0</v>
      </c>
      <c r="M226" s="161">
        <f t="shared" si="12"/>
        <v>0</v>
      </c>
      <c r="N226" s="161" t="str">
        <f t="shared" si="14"/>
        <v/>
      </c>
      <c r="O226" s="161">
        <f t="shared" si="15"/>
        <v>0</v>
      </c>
      <c r="P226" s="165"/>
    </row>
    <row r="227" spans="1:16" x14ac:dyDescent="0.25">
      <c r="A227" s="160">
        <v>224</v>
      </c>
      <c r="B227" s="47"/>
      <c r="C227" s="47"/>
      <c r="D227" s="47"/>
      <c r="E227" s="46"/>
      <c r="F227" s="46"/>
      <c r="G227" s="264"/>
      <c r="H227" s="51"/>
      <c r="I227" s="161" t="str">
        <f>IFERROR(INDEX('IL TRM v14 Table'!$E$18:$I$20, 1, MATCH(E227, 'IL TRM v14 Table'!$E$6:$I$6, 0))*F227^2+INDEX('IL TRM v14 Table'!$E$18:$I$20, 2, MATCH(E227, 'IL TRM v14 Table'!$E$6:$I$6, 0))*F227+INDEX('IL TRM v14 Table'!$E$18:$I$20, 3, MATCH(E227, 'IL TRM v14 Table'!$E$6:$I$6, 0)), "")</f>
        <v/>
      </c>
      <c r="J227" s="162"/>
      <c r="K227" s="162"/>
      <c r="L227" s="161">
        <f t="shared" si="13"/>
        <v>0</v>
      </c>
      <c r="M227" s="161">
        <f t="shared" si="12"/>
        <v>0</v>
      </c>
      <c r="N227" s="161" t="str">
        <f t="shared" si="14"/>
        <v/>
      </c>
      <c r="O227" s="161">
        <f t="shared" si="15"/>
        <v>0</v>
      </c>
      <c r="P227" s="165"/>
    </row>
    <row r="228" spans="1:16" x14ac:dyDescent="0.25">
      <c r="A228" s="160">
        <v>225</v>
      </c>
      <c r="B228" s="47"/>
      <c r="C228" s="47"/>
      <c r="D228" s="47"/>
      <c r="E228" s="46"/>
      <c r="F228" s="46"/>
      <c r="G228" s="264"/>
      <c r="H228" s="51"/>
      <c r="I228" s="161" t="str">
        <f>IFERROR(INDEX('IL TRM v14 Table'!$E$18:$I$20, 1, MATCH(E228, 'IL TRM v14 Table'!$E$6:$I$6, 0))*F228^2+INDEX('IL TRM v14 Table'!$E$18:$I$20, 2, MATCH(E228, 'IL TRM v14 Table'!$E$6:$I$6, 0))*F228+INDEX('IL TRM v14 Table'!$E$18:$I$20, 3, MATCH(E228, 'IL TRM v14 Table'!$E$6:$I$6, 0)), "")</f>
        <v/>
      </c>
      <c r="J228" s="162"/>
      <c r="K228" s="162"/>
      <c r="L228" s="161">
        <f t="shared" si="13"/>
        <v>0</v>
      </c>
      <c r="M228" s="161">
        <f t="shared" si="12"/>
        <v>0</v>
      </c>
      <c r="N228" s="161" t="str">
        <f t="shared" si="14"/>
        <v/>
      </c>
      <c r="O228" s="161">
        <f t="shared" si="15"/>
        <v>0</v>
      </c>
      <c r="P228" s="165"/>
    </row>
    <row r="229" spans="1:16" x14ac:dyDescent="0.25">
      <c r="A229" s="160">
        <v>226</v>
      </c>
      <c r="B229" s="47"/>
      <c r="C229" s="47"/>
      <c r="D229" s="47"/>
      <c r="E229" s="46"/>
      <c r="F229" s="46"/>
      <c r="G229" s="264"/>
      <c r="H229" s="51"/>
      <c r="I229" s="161" t="str">
        <f>IFERROR(INDEX('IL TRM v14 Table'!$E$18:$I$20, 1, MATCH(E229, 'IL TRM v14 Table'!$E$6:$I$6, 0))*F229^2+INDEX('IL TRM v14 Table'!$E$18:$I$20, 2, MATCH(E229, 'IL TRM v14 Table'!$E$6:$I$6, 0))*F229+INDEX('IL TRM v14 Table'!$E$18:$I$20, 3, MATCH(E229, 'IL TRM v14 Table'!$E$6:$I$6, 0)), "")</f>
        <v/>
      </c>
      <c r="J229" s="162"/>
      <c r="K229" s="162"/>
      <c r="L229" s="161">
        <f t="shared" si="13"/>
        <v>0</v>
      </c>
      <c r="M229" s="161">
        <f t="shared" si="12"/>
        <v>0</v>
      </c>
      <c r="N229" s="161" t="str">
        <f t="shared" si="14"/>
        <v/>
      </c>
      <c r="O229" s="161">
        <f t="shared" si="15"/>
        <v>0</v>
      </c>
      <c r="P229" s="165"/>
    </row>
    <row r="230" spans="1:16" x14ac:dyDescent="0.25">
      <c r="A230" s="160">
        <v>227</v>
      </c>
      <c r="B230" s="47"/>
      <c r="C230" s="47"/>
      <c r="D230" s="47"/>
      <c r="E230" s="46"/>
      <c r="F230" s="46"/>
      <c r="G230" s="264"/>
      <c r="H230" s="51"/>
      <c r="I230" s="161" t="str">
        <f>IFERROR(INDEX('IL TRM v14 Table'!$E$18:$I$20, 1, MATCH(E230, 'IL TRM v14 Table'!$E$6:$I$6, 0))*F230^2+INDEX('IL TRM v14 Table'!$E$18:$I$20, 2, MATCH(E230, 'IL TRM v14 Table'!$E$6:$I$6, 0))*F230+INDEX('IL TRM v14 Table'!$E$18:$I$20, 3, MATCH(E230, 'IL TRM v14 Table'!$E$6:$I$6, 0)), "")</f>
        <v/>
      </c>
      <c r="J230" s="162"/>
      <c r="K230" s="162"/>
      <c r="L230" s="161">
        <f t="shared" si="13"/>
        <v>0</v>
      </c>
      <c r="M230" s="161">
        <f t="shared" si="12"/>
        <v>0</v>
      </c>
      <c r="N230" s="161" t="str">
        <f t="shared" si="14"/>
        <v/>
      </c>
      <c r="O230" s="161">
        <f t="shared" si="15"/>
        <v>0</v>
      </c>
      <c r="P230" s="165"/>
    </row>
    <row r="231" spans="1:16" x14ac:dyDescent="0.25">
      <c r="A231" s="160">
        <v>228</v>
      </c>
      <c r="B231" s="47"/>
      <c r="C231" s="47"/>
      <c r="D231" s="47"/>
      <c r="E231" s="46"/>
      <c r="F231" s="46"/>
      <c r="G231" s="264"/>
      <c r="H231" s="51"/>
      <c r="I231" s="161" t="str">
        <f>IFERROR(INDEX('IL TRM v14 Table'!$E$18:$I$20, 1, MATCH(E231, 'IL TRM v14 Table'!$E$6:$I$6, 0))*F231^2+INDEX('IL TRM v14 Table'!$E$18:$I$20, 2, MATCH(E231, 'IL TRM v14 Table'!$E$6:$I$6, 0))*F231+INDEX('IL TRM v14 Table'!$E$18:$I$20, 3, MATCH(E231, 'IL TRM v14 Table'!$E$6:$I$6, 0)), "")</f>
        <v/>
      </c>
      <c r="J231" s="162"/>
      <c r="K231" s="162"/>
      <c r="L231" s="161">
        <f t="shared" si="13"/>
        <v>0</v>
      </c>
      <c r="M231" s="161">
        <f t="shared" si="12"/>
        <v>0</v>
      </c>
      <c r="N231" s="161" t="str">
        <f t="shared" si="14"/>
        <v/>
      </c>
      <c r="O231" s="161">
        <f t="shared" si="15"/>
        <v>0</v>
      </c>
      <c r="P231" s="165"/>
    </row>
    <row r="232" spans="1:16" x14ac:dyDescent="0.25">
      <c r="A232" s="160">
        <v>229</v>
      </c>
      <c r="B232" s="47"/>
      <c r="C232" s="47"/>
      <c r="D232" s="47"/>
      <c r="E232" s="46"/>
      <c r="F232" s="46"/>
      <c r="G232" s="264"/>
      <c r="H232" s="51"/>
      <c r="I232" s="161" t="str">
        <f>IFERROR(INDEX('IL TRM v14 Table'!$E$18:$I$20, 1, MATCH(E232, 'IL TRM v14 Table'!$E$6:$I$6, 0))*F232^2+INDEX('IL TRM v14 Table'!$E$18:$I$20, 2, MATCH(E232, 'IL TRM v14 Table'!$E$6:$I$6, 0))*F232+INDEX('IL TRM v14 Table'!$E$18:$I$20, 3, MATCH(E232, 'IL TRM v14 Table'!$E$6:$I$6, 0)), "")</f>
        <v/>
      </c>
      <c r="J232" s="162"/>
      <c r="K232" s="162"/>
      <c r="L232" s="161">
        <f t="shared" si="13"/>
        <v>0</v>
      </c>
      <c r="M232" s="161">
        <f t="shared" si="12"/>
        <v>0</v>
      </c>
      <c r="N232" s="161" t="str">
        <f t="shared" si="14"/>
        <v/>
      </c>
      <c r="O232" s="161">
        <f t="shared" si="15"/>
        <v>0</v>
      </c>
      <c r="P232" s="165"/>
    </row>
    <row r="233" spans="1:16" x14ac:dyDescent="0.25">
      <c r="A233" s="160">
        <v>230</v>
      </c>
      <c r="B233" s="47"/>
      <c r="C233" s="47"/>
      <c r="D233" s="47"/>
      <c r="E233" s="46"/>
      <c r="F233" s="46"/>
      <c r="G233" s="264"/>
      <c r="H233" s="51"/>
      <c r="I233" s="161" t="str">
        <f>IFERROR(INDEX('IL TRM v14 Table'!$E$18:$I$20, 1, MATCH(E233, 'IL TRM v14 Table'!$E$6:$I$6, 0))*F233^2+INDEX('IL TRM v14 Table'!$E$18:$I$20, 2, MATCH(E233, 'IL TRM v14 Table'!$E$6:$I$6, 0))*F233+INDEX('IL TRM v14 Table'!$E$18:$I$20, 3, MATCH(E233, 'IL TRM v14 Table'!$E$6:$I$6, 0)), "")</f>
        <v/>
      </c>
      <c r="J233" s="162"/>
      <c r="K233" s="162"/>
      <c r="L233" s="161">
        <f t="shared" si="13"/>
        <v>0</v>
      </c>
      <c r="M233" s="161">
        <f t="shared" si="12"/>
        <v>0</v>
      </c>
      <c r="N233" s="161" t="str">
        <f t="shared" si="14"/>
        <v/>
      </c>
      <c r="O233" s="161">
        <f t="shared" si="15"/>
        <v>0</v>
      </c>
      <c r="P233" s="165"/>
    </row>
    <row r="234" spans="1:16" x14ac:dyDescent="0.25">
      <c r="A234" s="160">
        <v>231</v>
      </c>
      <c r="B234" s="47"/>
      <c r="C234" s="47"/>
      <c r="D234" s="47"/>
      <c r="E234" s="46"/>
      <c r="F234" s="46"/>
      <c r="G234" s="264"/>
      <c r="H234" s="51"/>
      <c r="I234" s="161" t="str">
        <f>IFERROR(INDEX('IL TRM v14 Table'!$E$18:$I$20, 1, MATCH(E234, 'IL TRM v14 Table'!$E$6:$I$6, 0))*F234^2+INDEX('IL TRM v14 Table'!$E$18:$I$20, 2, MATCH(E234, 'IL TRM v14 Table'!$E$6:$I$6, 0))*F234+INDEX('IL TRM v14 Table'!$E$18:$I$20, 3, MATCH(E234, 'IL TRM v14 Table'!$E$6:$I$6, 0)), "")</f>
        <v/>
      </c>
      <c r="J234" s="162"/>
      <c r="K234" s="162"/>
      <c r="L234" s="161">
        <f t="shared" si="13"/>
        <v>0</v>
      </c>
      <c r="M234" s="161">
        <f t="shared" si="12"/>
        <v>0</v>
      </c>
      <c r="N234" s="161" t="str">
        <f t="shared" si="14"/>
        <v/>
      </c>
      <c r="O234" s="161">
        <f t="shared" si="15"/>
        <v>0</v>
      </c>
      <c r="P234" s="165"/>
    </row>
    <row r="235" spans="1:16" x14ac:dyDescent="0.25">
      <c r="A235" s="160">
        <v>232</v>
      </c>
      <c r="B235" s="47"/>
      <c r="C235" s="47"/>
      <c r="D235" s="47"/>
      <c r="E235" s="46"/>
      <c r="F235" s="46"/>
      <c r="G235" s="264"/>
      <c r="H235" s="51"/>
      <c r="I235" s="161" t="str">
        <f>IFERROR(INDEX('IL TRM v14 Table'!$E$18:$I$20, 1, MATCH(E235, 'IL TRM v14 Table'!$E$6:$I$6, 0))*F235^2+INDEX('IL TRM v14 Table'!$E$18:$I$20, 2, MATCH(E235, 'IL TRM v14 Table'!$E$6:$I$6, 0))*F235+INDEX('IL TRM v14 Table'!$E$18:$I$20, 3, MATCH(E235, 'IL TRM v14 Table'!$E$6:$I$6, 0)), "")</f>
        <v/>
      </c>
      <c r="J235" s="162"/>
      <c r="K235" s="162"/>
      <c r="L235" s="161">
        <f t="shared" si="13"/>
        <v>0</v>
      </c>
      <c r="M235" s="161">
        <f t="shared" si="12"/>
        <v>0</v>
      </c>
      <c r="N235" s="161" t="str">
        <f t="shared" si="14"/>
        <v/>
      </c>
      <c r="O235" s="161">
        <f t="shared" si="15"/>
        <v>0</v>
      </c>
      <c r="P235" s="165"/>
    </row>
    <row r="236" spans="1:16" x14ac:dyDescent="0.25">
      <c r="A236" s="160">
        <v>233</v>
      </c>
      <c r="B236" s="47"/>
      <c r="C236" s="47"/>
      <c r="D236" s="47"/>
      <c r="E236" s="46"/>
      <c r="F236" s="46"/>
      <c r="G236" s="264"/>
      <c r="H236" s="51"/>
      <c r="I236" s="161" t="str">
        <f>IFERROR(INDEX('IL TRM v14 Table'!$E$18:$I$20, 1, MATCH(E236, 'IL TRM v14 Table'!$E$6:$I$6, 0))*F236^2+INDEX('IL TRM v14 Table'!$E$18:$I$20, 2, MATCH(E236, 'IL TRM v14 Table'!$E$6:$I$6, 0))*F236+INDEX('IL TRM v14 Table'!$E$18:$I$20, 3, MATCH(E236, 'IL TRM v14 Table'!$E$6:$I$6, 0)), "")</f>
        <v/>
      </c>
      <c r="J236" s="162"/>
      <c r="K236" s="162"/>
      <c r="L236" s="161">
        <f t="shared" si="13"/>
        <v>0</v>
      </c>
      <c r="M236" s="161">
        <f t="shared" si="12"/>
        <v>0</v>
      </c>
      <c r="N236" s="161" t="str">
        <f t="shared" si="14"/>
        <v/>
      </c>
      <c r="O236" s="161">
        <f t="shared" si="15"/>
        <v>0</v>
      </c>
      <c r="P236" s="165"/>
    </row>
    <row r="237" spans="1:16" x14ac:dyDescent="0.25">
      <c r="A237" s="160">
        <v>234</v>
      </c>
      <c r="B237" s="47"/>
      <c r="C237" s="47"/>
      <c r="D237" s="47"/>
      <c r="E237" s="46"/>
      <c r="F237" s="46"/>
      <c r="G237" s="264"/>
      <c r="H237" s="51"/>
      <c r="I237" s="161" t="str">
        <f>IFERROR(INDEX('IL TRM v14 Table'!$E$18:$I$20, 1, MATCH(E237, 'IL TRM v14 Table'!$E$6:$I$6, 0))*F237^2+INDEX('IL TRM v14 Table'!$E$18:$I$20, 2, MATCH(E237, 'IL TRM v14 Table'!$E$6:$I$6, 0))*F237+INDEX('IL TRM v14 Table'!$E$18:$I$20, 3, MATCH(E237, 'IL TRM v14 Table'!$E$6:$I$6, 0)), "")</f>
        <v/>
      </c>
      <c r="J237" s="162"/>
      <c r="K237" s="162"/>
      <c r="L237" s="161">
        <f t="shared" si="13"/>
        <v>0</v>
      </c>
      <c r="M237" s="161">
        <f t="shared" si="12"/>
        <v>0</v>
      </c>
      <c r="N237" s="161" t="str">
        <f t="shared" si="14"/>
        <v/>
      </c>
      <c r="O237" s="161">
        <f t="shared" si="15"/>
        <v>0</v>
      </c>
      <c r="P237" s="165"/>
    </row>
    <row r="238" spans="1:16" x14ac:dyDescent="0.25">
      <c r="A238" s="160">
        <v>235</v>
      </c>
      <c r="B238" s="47"/>
      <c r="C238" s="47"/>
      <c r="D238" s="47"/>
      <c r="E238" s="46"/>
      <c r="F238" s="46"/>
      <c r="G238" s="264"/>
      <c r="H238" s="51"/>
      <c r="I238" s="161" t="str">
        <f>IFERROR(INDEX('IL TRM v14 Table'!$E$18:$I$20, 1, MATCH(E238, 'IL TRM v14 Table'!$E$6:$I$6, 0))*F238^2+INDEX('IL TRM v14 Table'!$E$18:$I$20, 2, MATCH(E238, 'IL TRM v14 Table'!$E$6:$I$6, 0))*F238+INDEX('IL TRM v14 Table'!$E$18:$I$20, 3, MATCH(E238, 'IL TRM v14 Table'!$E$6:$I$6, 0)), "")</f>
        <v/>
      </c>
      <c r="J238" s="162"/>
      <c r="K238" s="162"/>
      <c r="L238" s="161">
        <f t="shared" si="13"/>
        <v>0</v>
      </c>
      <c r="M238" s="161">
        <f t="shared" si="12"/>
        <v>0</v>
      </c>
      <c r="N238" s="161" t="str">
        <f t="shared" si="14"/>
        <v/>
      </c>
      <c r="O238" s="161">
        <f t="shared" si="15"/>
        <v>0</v>
      </c>
      <c r="P238" s="165"/>
    </row>
    <row r="239" spans="1:16" x14ac:dyDescent="0.25">
      <c r="A239" s="160">
        <v>236</v>
      </c>
      <c r="B239" s="47"/>
      <c r="C239" s="47"/>
      <c r="D239" s="47"/>
      <c r="E239" s="46"/>
      <c r="F239" s="46"/>
      <c r="G239" s="264"/>
      <c r="H239" s="51"/>
      <c r="I239" s="161" t="str">
        <f>IFERROR(INDEX('IL TRM v14 Table'!$E$18:$I$20, 1, MATCH(E239, 'IL TRM v14 Table'!$E$6:$I$6, 0))*F239^2+INDEX('IL TRM v14 Table'!$E$18:$I$20, 2, MATCH(E239, 'IL TRM v14 Table'!$E$6:$I$6, 0))*F239+INDEX('IL TRM v14 Table'!$E$18:$I$20, 3, MATCH(E239, 'IL TRM v14 Table'!$E$6:$I$6, 0)), "")</f>
        <v/>
      </c>
      <c r="J239" s="162"/>
      <c r="K239" s="162"/>
      <c r="L239" s="161">
        <f t="shared" si="13"/>
        <v>0</v>
      </c>
      <c r="M239" s="161">
        <f t="shared" si="12"/>
        <v>0</v>
      </c>
      <c r="N239" s="161" t="str">
        <f t="shared" si="14"/>
        <v/>
      </c>
      <c r="O239" s="161">
        <f t="shared" si="15"/>
        <v>0</v>
      </c>
      <c r="P239" s="165"/>
    </row>
    <row r="240" spans="1:16" x14ac:dyDescent="0.25">
      <c r="A240" s="160">
        <v>237</v>
      </c>
      <c r="B240" s="47"/>
      <c r="C240" s="47"/>
      <c r="D240" s="47"/>
      <c r="E240" s="46"/>
      <c r="F240" s="46"/>
      <c r="G240" s="264"/>
      <c r="H240" s="51"/>
      <c r="I240" s="161" t="str">
        <f>IFERROR(INDEX('IL TRM v14 Table'!$E$18:$I$20, 1, MATCH(E240, 'IL TRM v14 Table'!$E$6:$I$6, 0))*F240^2+INDEX('IL TRM v14 Table'!$E$18:$I$20, 2, MATCH(E240, 'IL TRM v14 Table'!$E$6:$I$6, 0))*F240+INDEX('IL TRM v14 Table'!$E$18:$I$20, 3, MATCH(E240, 'IL TRM v14 Table'!$E$6:$I$6, 0)), "")</f>
        <v/>
      </c>
      <c r="J240" s="162"/>
      <c r="K240" s="162"/>
      <c r="L240" s="161">
        <f t="shared" si="13"/>
        <v>0</v>
      </c>
      <c r="M240" s="161">
        <f t="shared" si="12"/>
        <v>0</v>
      </c>
      <c r="N240" s="161" t="str">
        <f t="shared" si="14"/>
        <v/>
      </c>
      <c r="O240" s="161">
        <f t="shared" si="15"/>
        <v>0</v>
      </c>
      <c r="P240" s="165"/>
    </row>
    <row r="241" spans="1:16" x14ac:dyDescent="0.25">
      <c r="A241" s="160">
        <v>238</v>
      </c>
      <c r="B241" s="47"/>
      <c r="C241" s="47"/>
      <c r="D241" s="47"/>
      <c r="E241" s="46"/>
      <c r="F241" s="46"/>
      <c r="G241" s="264"/>
      <c r="H241" s="51"/>
      <c r="I241" s="161" t="str">
        <f>IFERROR(INDEX('IL TRM v14 Table'!$E$18:$I$20, 1, MATCH(E241, 'IL TRM v14 Table'!$E$6:$I$6, 0))*F241^2+INDEX('IL TRM v14 Table'!$E$18:$I$20, 2, MATCH(E241, 'IL TRM v14 Table'!$E$6:$I$6, 0))*F241+INDEX('IL TRM v14 Table'!$E$18:$I$20, 3, MATCH(E241, 'IL TRM v14 Table'!$E$6:$I$6, 0)), "")</f>
        <v/>
      </c>
      <c r="J241" s="162"/>
      <c r="K241" s="162"/>
      <c r="L241" s="161">
        <f t="shared" si="13"/>
        <v>0</v>
      </c>
      <c r="M241" s="161">
        <f t="shared" si="12"/>
        <v>0</v>
      </c>
      <c r="N241" s="161" t="str">
        <f t="shared" si="14"/>
        <v/>
      </c>
      <c r="O241" s="161">
        <f t="shared" si="15"/>
        <v>0</v>
      </c>
      <c r="P241" s="165"/>
    </row>
    <row r="242" spans="1:16" x14ac:dyDescent="0.25">
      <c r="A242" s="160">
        <v>239</v>
      </c>
      <c r="B242" s="47"/>
      <c r="C242" s="47"/>
      <c r="D242" s="47"/>
      <c r="E242" s="46"/>
      <c r="F242" s="46"/>
      <c r="G242" s="264"/>
      <c r="H242" s="51"/>
      <c r="I242" s="161" t="str">
        <f>IFERROR(INDEX('IL TRM v14 Table'!$E$18:$I$20, 1, MATCH(E242, 'IL TRM v14 Table'!$E$6:$I$6, 0))*F242^2+INDEX('IL TRM v14 Table'!$E$18:$I$20, 2, MATCH(E242, 'IL TRM v14 Table'!$E$6:$I$6, 0))*F242+INDEX('IL TRM v14 Table'!$E$18:$I$20, 3, MATCH(E242, 'IL TRM v14 Table'!$E$6:$I$6, 0)), "")</f>
        <v/>
      </c>
      <c r="J242" s="162"/>
      <c r="K242" s="162"/>
      <c r="L242" s="161">
        <f t="shared" si="13"/>
        <v>0</v>
      </c>
      <c r="M242" s="161">
        <f t="shared" si="12"/>
        <v>0</v>
      </c>
      <c r="N242" s="161" t="str">
        <f t="shared" si="14"/>
        <v/>
      </c>
      <c r="O242" s="161">
        <f t="shared" si="15"/>
        <v>0</v>
      </c>
      <c r="P242" s="165"/>
    </row>
    <row r="243" spans="1:16" x14ac:dyDescent="0.25">
      <c r="A243" s="160">
        <v>240</v>
      </c>
      <c r="B243" s="47"/>
      <c r="C243" s="47"/>
      <c r="D243" s="47"/>
      <c r="E243" s="46"/>
      <c r="F243" s="46"/>
      <c r="G243" s="264"/>
      <c r="H243" s="51"/>
      <c r="I243" s="161" t="str">
        <f>IFERROR(INDEX('IL TRM v14 Table'!$E$18:$I$20, 1, MATCH(E243, 'IL TRM v14 Table'!$E$6:$I$6, 0))*F243^2+INDEX('IL TRM v14 Table'!$E$18:$I$20, 2, MATCH(E243, 'IL TRM v14 Table'!$E$6:$I$6, 0))*F243+INDEX('IL TRM v14 Table'!$E$18:$I$20, 3, MATCH(E243, 'IL TRM v14 Table'!$E$6:$I$6, 0)), "")</f>
        <v/>
      </c>
      <c r="J243" s="162"/>
      <c r="K243" s="162"/>
      <c r="L243" s="161">
        <f t="shared" si="13"/>
        <v>0</v>
      </c>
      <c r="M243" s="161">
        <f t="shared" si="12"/>
        <v>0</v>
      </c>
      <c r="N243" s="161" t="str">
        <f t="shared" si="14"/>
        <v/>
      </c>
      <c r="O243" s="161">
        <f t="shared" si="15"/>
        <v>0</v>
      </c>
      <c r="P243" s="165"/>
    </row>
    <row r="244" spans="1:16" x14ac:dyDescent="0.25">
      <c r="A244" s="160">
        <v>23</v>
      </c>
      <c r="B244" s="47"/>
      <c r="C244" s="47"/>
      <c r="D244" s="47"/>
      <c r="E244" s="46"/>
      <c r="F244" s="46"/>
      <c r="G244" s="264"/>
      <c r="H244" s="51"/>
      <c r="I244" s="161" t="str">
        <f>IFERROR(INDEX('IL TRM v14 Table'!$E$18:$I$20, 1, MATCH(E244, 'IL TRM v14 Table'!$E$6:$I$6, 0))*F244^2+INDEX('IL TRM v14 Table'!$E$18:$I$20, 2, MATCH(E244, 'IL TRM v14 Table'!$E$6:$I$6, 0))*F244+INDEX('IL TRM v14 Table'!$E$18:$I$20, 3, MATCH(E244, 'IL TRM v14 Table'!$E$6:$I$6, 0)), "")</f>
        <v/>
      </c>
      <c r="J244" s="162"/>
      <c r="K244" s="162"/>
      <c r="L244" s="161">
        <f t="shared" si="13"/>
        <v>0</v>
      </c>
      <c r="M244" s="161">
        <f t="shared" si="12"/>
        <v>0</v>
      </c>
      <c r="N244" s="161" t="str">
        <f t="shared" si="14"/>
        <v/>
      </c>
      <c r="O244" s="161">
        <f t="shared" si="15"/>
        <v>0</v>
      </c>
      <c r="P244" s="165"/>
    </row>
    <row r="245" spans="1:16" x14ac:dyDescent="0.25">
      <c r="A245" s="160">
        <v>242</v>
      </c>
      <c r="B245" s="47"/>
      <c r="C245" s="47"/>
      <c r="D245" s="47"/>
      <c r="E245" s="46"/>
      <c r="F245" s="46"/>
      <c r="G245" s="264"/>
      <c r="H245" s="51"/>
      <c r="I245" s="161" t="str">
        <f>IFERROR(INDEX('IL TRM v14 Table'!$E$18:$I$20, 1, MATCH(E245, 'IL TRM v14 Table'!$E$6:$I$6, 0))*F245^2+INDEX('IL TRM v14 Table'!$E$18:$I$20, 2, MATCH(E245, 'IL TRM v14 Table'!$E$6:$I$6, 0))*F245+INDEX('IL TRM v14 Table'!$E$18:$I$20, 3, MATCH(E245, 'IL TRM v14 Table'!$E$6:$I$6, 0)), "")</f>
        <v/>
      </c>
      <c r="J245" s="162"/>
      <c r="K245" s="162"/>
      <c r="L245" s="161">
        <f t="shared" si="13"/>
        <v>0</v>
      </c>
      <c r="M245" s="161">
        <f t="shared" si="12"/>
        <v>0</v>
      </c>
      <c r="N245" s="161" t="str">
        <f t="shared" si="14"/>
        <v/>
      </c>
      <c r="O245" s="161">
        <f t="shared" si="15"/>
        <v>0</v>
      </c>
      <c r="P245" s="165"/>
    </row>
    <row r="246" spans="1:16" x14ac:dyDescent="0.25">
      <c r="A246" s="160">
        <v>243</v>
      </c>
      <c r="B246" s="47"/>
      <c r="C246" s="47"/>
      <c r="D246" s="47"/>
      <c r="E246" s="46"/>
      <c r="F246" s="46"/>
      <c r="G246" s="264"/>
      <c r="H246" s="51"/>
      <c r="I246" s="161" t="str">
        <f>IFERROR(INDEX('IL TRM v14 Table'!$E$18:$I$20, 1, MATCH(E246, 'IL TRM v14 Table'!$E$6:$I$6, 0))*F246^2+INDEX('IL TRM v14 Table'!$E$18:$I$20, 2, MATCH(E246, 'IL TRM v14 Table'!$E$6:$I$6, 0))*F246+INDEX('IL TRM v14 Table'!$E$18:$I$20, 3, MATCH(E246, 'IL TRM v14 Table'!$E$6:$I$6, 0)), "")</f>
        <v/>
      </c>
      <c r="J246" s="162"/>
      <c r="K246" s="162"/>
      <c r="L246" s="161">
        <f t="shared" si="13"/>
        <v>0</v>
      </c>
      <c r="M246" s="161">
        <f t="shared" si="12"/>
        <v>0</v>
      </c>
      <c r="N246" s="161" t="str">
        <f t="shared" si="14"/>
        <v/>
      </c>
      <c r="O246" s="161">
        <f t="shared" si="15"/>
        <v>0</v>
      </c>
      <c r="P246" s="165"/>
    </row>
    <row r="247" spans="1:16" x14ac:dyDescent="0.25">
      <c r="A247" s="160">
        <v>244</v>
      </c>
      <c r="B247" s="47"/>
      <c r="C247" s="47"/>
      <c r="D247" s="47"/>
      <c r="E247" s="46"/>
      <c r="F247" s="46"/>
      <c r="G247" s="264"/>
      <c r="H247" s="51"/>
      <c r="I247" s="161" t="str">
        <f>IFERROR(INDEX('IL TRM v14 Table'!$E$18:$I$20, 1, MATCH(E247, 'IL TRM v14 Table'!$E$6:$I$6, 0))*F247^2+INDEX('IL TRM v14 Table'!$E$18:$I$20, 2, MATCH(E247, 'IL TRM v14 Table'!$E$6:$I$6, 0))*F247+INDEX('IL TRM v14 Table'!$E$18:$I$20, 3, MATCH(E247, 'IL TRM v14 Table'!$E$6:$I$6, 0)), "")</f>
        <v/>
      </c>
      <c r="J247" s="162"/>
      <c r="K247" s="162"/>
      <c r="L247" s="161">
        <f t="shared" si="13"/>
        <v>0</v>
      </c>
      <c r="M247" s="161">
        <f t="shared" si="12"/>
        <v>0</v>
      </c>
      <c r="N247" s="161" t="str">
        <f t="shared" si="14"/>
        <v/>
      </c>
      <c r="O247" s="161">
        <f t="shared" si="15"/>
        <v>0</v>
      </c>
      <c r="P247" s="165"/>
    </row>
    <row r="248" spans="1:16" x14ac:dyDescent="0.25">
      <c r="A248" s="160">
        <v>245</v>
      </c>
      <c r="B248" s="47"/>
      <c r="C248" s="47"/>
      <c r="D248" s="47"/>
      <c r="E248" s="46"/>
      <c r="F248" s="46"/>
      <c r="G248" s="264"/>
      <c r="H248" s="51"/>
      <c r="I248" s="161" t="str">
        <f>IFERROR(INDEX('IL TRM v14 Table'!$E$18:$I$20, 1, MATCH(E248, 'IL TRM v14 Table'!$E$6:$I$6, 0))*F248^2+INDEX('IL TRM v14 Table'!$E$18:$I$20, 2, MATCH(E248, 'IL TRM v14 Table'!$E$6:$I$6, 0))*F248+INDEX('IL TRM v14 Table'!$E$18:$I$20, 3, MATCH(E248, 'IL TRM v14 Table'!$E$6:$I$6, 0)), "")</f>
        <v/>
      </c>
      <c r="J248" s="162"/>
      <c r="K248" s="162"/>
      <c r="L248" s="161">
        <f t="shared" si="13"/>
        <v>0</v>
      </c>
      <c r="M248" s="161">
        <f t="shared" si="12"/>
        <v>0</v>
      </c>
      <c r="N248" s="161" t="str">
        <f t="shared" si="14"/>
        <v/>
      </c>
      <c r="O248" s="161">
        <f t="shared" si="15"/>
        <v>0</v>
      </c>
      <c r="P248" s="165"/>
    </row>
    <row r="249" spans="1:16" x14ac:dyDescent="0.25">
      <c r="A249" s="160">
        <v>246</v>
      </c>
      <c r="B249" s="47"/>
      <c r="C249" s="47"/>
      <c r="D249" s="47"/>
      <c r="E249" s="46"/>
      <c r="F249" s="46"/>
      <c r="G249" s="264"/>
      <c r="H249" s="51"/>
      <c r="I249" s="161" t="str">
        <f>IFERROR(INDEX('IL TRM v14 Table'!$E$18:$I$20, 1, MATCH(E249, 'IL TRM v14 Table'!$E$6:$I$6, 0))*F249^2+INDEX('IL TRM v14 Table'!$E$18:$I$20, 2, MATCH(E249, 'IL TRM v14 Table'!$E$6:$I$6, 0))*F249+INDEX('IL TRM v14 Table'!$E$18:$I$20, 3, MATCH(E249, 'IL TRM v14 Table'!$E$6:$I$6, 0)), "")</f>
        <v/>
      </c>
      <c r="J249" s="162"/>
      <c r="K249" s="162"/>
      <c r="L249" s="161">
        <f t="shared" si="13"/>
        <v>0</v>
      </c>
      <c r="M249" s="161">
        <f t="shared" si="12"/>
        <v>0</v>
      </c>
      <c r="N249" s="161" t="str">
        <f t="shared" si="14"/>
        <v/>
      </c>
      <c r="O249" s="161">
        <f t="shared" si="15"/>
        <v>0</v>
      </c>
      <c r="P249" s="165"/>
    </row>
    <row r="250" spans="1:16" x14ac:dyDescent="0.25">
      <c r="A250" s="160">
        <v>247</v>
      </c>
      <c r="B250" s="47"/>
      <c r="C250" s="47"/>
      <c r="D250" s="47"/>
      <c r="E250" s="46"/>
      <c r="F250" s="46"/>
      <c r="G250" s="264"/>
      <c r="H250" s="51"/>
      <c r="I250" s="161" t="str">
        <f>IFERROR(INDEX('IL TRM v14 Table'!$E$18:$I$20, 1, MATCH(E250, 'IL TRM v14 Table'!$E$6:$I$6, 0))*F250^2+INDEX('IL TRM v14 Table'!$E$18:$I$20, 2, MATCH(E250, 'IL TRM v14 Table'!$E$6:$I$6, 0))*F250+INDEX('IL TRM v14 Table'!$E$18:$I$20, 3, MATCH(E250, 'IL TRM v14 Table'!$E$6:$I$6, 0)), "")</f>
        <v/>
      </c>
      <c r="J250" s="162"/>
      <c r="K250" s="162"/>
      <c r="L250" s="161">
        <f t="shared" si="13"/>
        <v>0</v>
      </c>
      <c r="M250" s="161">
        <f t="shared" si="12"/>
        <v>0</v>
      </c>
      <c r="N250" s="161" t="str">
        <f t="shared" si="14"/>
        <v/>
      </c>
      <c r="O250" s="161">
        <f t="shared" si="15"/>
        <v>0</v>
      </c>
      <c r="P250" s="165"/>
    </row>
    <row r="251" spans="1:16" x14ac:dyDescent="0.25">
      <c r="A251" s="160">
        <v>248</v>
      </c>
      <c r="B251" s="47"/>
      <c r="C251" s="47"/>
      <c r="D251" s="47"/>
      <c r="E251" s="46"/>
      <c r="F251" s="46"/>
      <c r="G251" s="264"/>
      <c r="H251" s="51"/>
      <c r="I251" s="161" t="str">
        <f>IFERROR(INDEX('IL TRM v14 Table'!$E$18:$I$20, 1, MATCH(E251, 'IL TRM v14 Table'!$E$6:$I$6, 0))*F251^2+INDEX('IL TRM v14 Table'!$E$18:$I$20, 2, MATCH(E251, 'IL TRM v14 Table'!$E$6:$I$6, 0))*F251+INDEX('IL TRM v14 Table'!$E$18:$I$20, 3, MATCH(E251, 'IL TRM v14 Table'!$E$6:$I$6, 0)), "")</f>
        <v/>
      </c>
      <c r="J251" s="162"/>
      <c r="K251" s="162"/>
      <c r="L251" s="161">
        <f t="shared" si="13"/>
        <v>0</v>
      </c>
      <c r="M251" s="161">
        <f t="shared" si="12"/>
        <v>0</v>
      </c>
      <c r="N251" s="161" t="str">
        <f t="shared" si="14"/>
        <v/>
      </c>
      <c r="O251" s="161">
        <f t="shared" si="15"/>
        <v>0</v>
      </c>
      <c r="P251" s="165"/>
    </row>
    <row r="252" spans="1:16" x14ac:dyDescent="0.25">
      <c r="A252" s="160">
        <v>249</v>
      </c>
      <c r="B252" s="47"/>
      <c r="C252" s="47"/>
      <c r="D252" s="47"/>
      <c r="E252" s="46"/>
      <c r="F252" s="46"/>
      <c r="G252" s="264"/>
      <c r="H252" s="51"/>
      <c r="I252" s="161" t="str">
        <f>IFERROR(INDEX('IL TRM v14 Table'!$E$18:$I$20, 1, MATCH(E252, 'IL TRM v14 Table'!$E$6:$I$6, 0))*F252^2+INDEX('IL TRM v14 Table'!$E$18:$I$20, 2, MATCH(E252, 'IL TRM v14 Table'!$E$6:$I$6, 0))*F252+INDEX('IL TRM v14 Table'!$E$18:$I$20, 3, MATCH(E252, 'IL TRM v14 Table'!$E$6:$I$6, 0)), "")</f>
        <v/>
      </c>
      <c r="J252" s="162"/>
      <c r="K252" s="162"/>
      <c r="L252" s="161">
        <f t="shared" si="13"/>
        <v>0</v>
      </c>
      <c r="M252" s="161">
        <f t="shared" si="12"/>
        <v>0</v>
      </c>
      <c r="N252" s="161" t="str">
        <f t="shared" si="14"/>
        <v/>
      </c>
      <c r="O252" s="161">
        <f t="shared" si="15"/>
        <v>0</v>
      </c>
      <c r="P252" s="165"/>
    </row>
    <row r="253" spans="1:16" x14ac:dyDescent="0.25">
      <c r="A253" s="160">
        <v>250</v>
      </c>
      <c r="B253" s="47"/>
      <c r="C253" s="47"/>
      <c r="D253" s="47"/>
      <c r="E253" s="46"/>
      <c r="F253" s="46"/>
      <c r="G253" s="264"/>
      <c r="H253" s="51"/>
      <c r="I253" s="161" t="str">
        <f>IFERROR(INDEX('IL TRM v14 Table'!$E$18:$I$20, 1, MATCH(E253, 'IL TRM v14 Table'!$E$6:$I$6, 0))*F253^2+INDEX('IL TRM v14 Table'!$E$18:$I$20, 2, MATCH(E253, 'IL TRM v14 Table'!$E$6:$I$6, 0))*F253+INDEX('IL TRM v14 Table'!$E$18:$I$20, 3, MATCH(E253, 'IL TRM v14 Table'!$E$6:$I$6, 0)), "")</f>
        <v/>
      </c>
      <c r="J253" s="162"/>
      <c r="K253" s="162"/>
      <c r="L253" s="161">
        <f t="shared" si="13"/>
        <v>0</v>
      </c>
      <c r="M253" s="161">
        <f t="shared" si="12"/>
        <v>0</v>
      </c>
      <c r="N253" s="161" t="str">
        <f t="shared" si="14"/>
        <v/>
      </c>
      <c r="O253" s="161">
        <f t="shared" si="15"/>
        <v>0</v>
      </c>
      <c r="P253" s="165"/>
    </row>
    <row r="254" spans="1:16" x14ac:dyDescent="0.25">
      <c r="A254" s="160">
        <v>251</v>
      </c>
      <c r="B254" s="47"/>
      <c r="C254" s="47"/>
      <c r="D254" s="47"/>
      <c r="E254" s="46"/>
      <c r="F254" s="46"/>
      <c r="G254" s="264"/>
      <c r="H254" s="51"/>
      <c r="I254" s="161" t="str">
        <f>IFERROR(INDEX('IL TRM v14 Table'!$E$18:$I$20, 1, MATCH(E254, 'IL TRM v14 Table'!$E$6:$I$6, 0))*F254^2+INDEX('IL TRM v14 Table'!$E$18:$I$20, 2, MATCH(E254, 'IL TRM v14 Table'!$E$6:$I$6, 0))*F254+INDEX('IL TRM v14 Table'!$E$18:$I$20, 3, MATCH(E254, 'IL TRM v14 Table'!$E$6:$I$6, 0)), "")</f>
        <v/>
      </c>
      <c r="J254" s="162"/>
      <c r="K254" s="162"/>
      <c r="L254" s="161">
        <f t="shared" si="13"/>
        <v>0</v>
      </c>
      <c r="M254" s="161">
        <f t="shared" si="12"/>
        <v>0</v>
      </c>
      <c r="N254" s="161" t="str">
        <f t="shared" si="14"/>
        <v/>
      </c>
      <c r="O254" s="161">
        <f t="shared" si="15"/>
        <v>0</v>
      </c>
      <c r="P254" s="165"/>
    </row>
    <row r="255" spans="1:16" x14ac:dyDescent="0.25">
      <c r="A255" s="160">
        <v>252</v>
      </c>
      <c r="B255" s="47"/>
      <c r="C255" s="47"/>
      <c r="D255" s="47"/>
      <c r="E255" s="46"/>
      <c r="F255" s="46"/>
      <c r="G255" s="264"/>
      <c r="H255" s="51"/>
      <c r="I255" s="161" t="str">
        <f>IFERROR(INDEX('IL TRM v14 Table'!$E$18:$I$20, 1, MATCH(E255, 'IL TRM v14 Table'!$E$6:$I$6, 0))*F255^2+INDEX('IL TRM v14 Table'!$E$18:$I$20, 2, MATCH(E255, 'IL TRM v14 Table'!$E$6:$I$6, 0))*F255+INDEX('IL TRM v14 Table'!$E$18:$I$20, 3, MATCH(E255, 'IL TRM v14 Table'!$E$6:$I$6, 0)), "")</f>
        <v/>
      </c>
      <c r="J255" s="162"/>
      <c r="K255" s="162"/>
      <c r="L255" s="161">
        <f t="shared" si="13"/>
        <v>0</v>
      </c>
      <c r="M255" s="161">
        <f t="shared" si="12"/>
        <v>0</v>
      </c>
      <c r="N255" s="161" t="str">
        <f t="shared" si="14"/>
        <v/>
      </c>
      <c r="O255" s="161">
        <f t="shared" si="15"/>
        <v>0</v>
      </c>
      <c r="P255" s="165"/>
    </row>
    <row r="256" spans="1:16" x14ac:dyDescent="0.25">
      <c r="A256" s="160">
        <v>253</v>
      </c>
      <c r="B256" s="47"/>
      <c r="C256" s="47"/>
      <c r="D256" s="47"/>
      <c r="E256" s="46"/>
      <c r="F256" s="46"/>
      <c r="G256" s="264"/>
      <c r="H256" s="51"/>
      <c r="I256" s="161" t="str">
        <f>IFERROR(INDEX('IL TRM v14 Table'!$E$18:$I$20, 1, MATCH(E256, 'IL TRM v14 Table'!$E$6:$I$6, 0))*F256^2+INDEX('IL TRM v14 Table'!$E$18:$I$20, 2, MATCH(E256, 'IL TRM v14 Table'!$E$6:$I$6, 0))*F256+INDEX('IL TRM v14 Table'!$E$18:$I$20, 3, MATCH(E256, 'IL TRM v14 Table'!$E$6:$I$6, 0)), "")</f>
        <v/>
      </c>
      <c r="J256" s="162"/>
      <c r="K256" s="162"/>
      <c r="L256" s="161">
        <f t="shared" si="13"/>
        <v>0</v>
      </c>
      <c r="M256" s="161">
        <f t="shared" si="12"/>
        <v>0</v>
      </c>
      <c r="N256" s="161" t="str">
        <f t="shared" si="14"/>
        <v/>
      </c>
      <c r="O256" s="161">
        <f t="shared" si="15"/>
        <v>0</v>
      </c>
      <c r="P256" s="165"/>
    </row>
    <row r="257" spans="1:16" x14ac:dyDescent="0.25">
      <c r="A257" s="160">
        <v>254</v>
      </c>
      <c r="B257" s="47"/>
      <c r="C257" s="47"/>
      <c r="D257" s="47"/>
      <c r="E257" s="46"/>
      <c r="F257" s="46"/>
      <c r="G257" s="264"/>
      <c r="H257" s="51"/>
      <c r="I257" s="161" t="str">
        <f>IFERROR(INDEX('IL TRM v14 Table'!$E$18:$I$20, 1, MATCH(E257, 'IL TRM v14 Table'!$E$6:$I$6, 0))*F257^2+INDEX('IL TRM v14 Table'!$E$18:$I$20, 2, MATCH(E257, 'IL TRM v14 Table'!$E$6:$I$6, 0))*F257+INDEX('IL TRM v14 Table'!$E$18:$I$20, 3, MATCH(E257, 'IL TRM v14 Table'!$E$6:$I$6, 0)), "")</f>
        <v/>
      </c>
      <c r="J257" s="162"/>
      <c r="K257" s="162"/>
      <c r="L257" s="161">
        <f t="shared" si="13"/>
        <v>0</v>
      </c>
      <c r="M257" s="161">
        <f t="shared" si="12"/>
        <v>0</v>
      </c>
      <c r="N257" s="161" t="str">
        <f t="shared" si="14"/>
        <v/>
      </c>
      <c r="O257" s="161">
        <f t="shared" si="15"/>
        <v>0</v>
      </c>
      <c r="P257" s="165"/>
    </row>
    <row r="258" spans="1:16" x14ac:dyDescent="0.25">
      <c r="A258" s="160">
        <v>255</v>
      </c>
      <c r="B258" s="47"/>
      <c r="C258" s="47"/>
      <c r="D258" s="47"/>
      <c r="E258" s="46"/>
      <c r="F258" s="46"/>
      <c r="G258" s="264"/>
      <c r="H258" s="51"/>
      <c r="I258" s="161" t="str">
        <f>IFERROR(INDEX('IL TRM v14 Table'!$E$18:$I$20, 1, MATCH(E258, 'IL TRM v14 Table'!$E$6:$I$6, 0))*F258^2+INDEX('IL TRM v14 Table'!$E$18:$I$20, 2, MATCH(E258, 'IL TRM v14 Table'!$E$6:$I$6, 0))*F258+INDEX('IL TRM v14 Table'!$E$18:$I$20, 3, MATCH(E258, 'IL TRM v14 Table'!$E$6:$I$6, 0)), "")</f>
        <v/>
      </c>
      <c r="J258" s="162"/>
      <c r="K258" s="162"/>
      <c r="L258" s="161">
        <f t="shared" si="13"/>
        <v>0</v>
      </c>
      <c r="M258" s="161">
        <f t="shared" si="12"/>
        <v>0</v>
      </c>
      <c r="N258" s="161" t="str">
        <f t="shared" si="14"/>
        <v/>
      </c>
      <c r="O258" s="161">
        <f t="shared" si="15"/>
        <v>0</v>
      </c>
      <c r="P258" s="165"/>
    </row>
    <row r="259" spans="1:16" x14ac:dyDescent="0.25">
      <c r="A259" s="160">
        <v>256</v>
      </c>
      <c r="B259" s="47"/>
      <c r="C259" s="47"/>
      <c r="D259" s="47"/>
      <c r="E259" s="46"/>
      <c r="F259" s="46"/>
      <c r="G259" s="264"/>
      <c r="H259" s="51"/>
      <c r="I259" s="161" t="str">
        <f>IFERROR(INDEX('IL TRM v14 Table'!$E$18:$I$20, 1, MATCH(E259, 'IL TRM v14 Table'!$E$6:$I$6, 0))*F259^2+INDEX('IL TRM v14 Table'!$E$18:$I$20, 2, MATCH(E259, 'IL TRM v14 Table'!$E$6:$I$6, 0))*F259+INDEX('IL TRM v14 Table'!$E$18:$I$20, 3, MATCH(E259, 'IL TRM v14 Table'!$E$6:$I$6, 0)), "")</f>
        <v/>
      </c>
      <c r="J259" s="162"/>
      <c r="K259" s="162"/>
      <c r="L259" s="161">
        <f t="shared" si="13"/>
        <v>0</v>
      </c>
      <c r="M259" s="161">
        <f t="shared" si="12"/>
        <v>0</v>
      </c>
      <c r="N259" s="161" t="str">
        <f t="shared" si="14"/>
        <v/>
      </c>
      <c r="O259" s="161">
        <f t="shared" si="15"/>
        <v>0</v>
      </c>
      <c r="P259" s="165"/>
    </row>
    <row r="260" spans="1:16" x14ac:dyDescent="0.25">
      <c r="A260" s="160">
        <v>257</v>
      </c>
      <c r="B260" s="47"/>
      <c r="C260" s="47"/>
      <c r="D260" s="47"/>
      <c r="E260" s="46"/>
      <c r="F260" s="46"/>
      <c r="G260" s="264"/>
      <c r="H260" s="51"/>
      <c r="I260" s="161" t="str">
        <f>IFERROR(INDEX('IL TRM v14 Table'!$E$18:$I$20, 1, MATCH(E260, 'IL TRM v14 Table'!$E$6:$I$6, 0))*F260^2+INDEX('IL TRM v14 Table'!$E$18:$I$20, 2, MATCH(E260, 'IL TRM v14 Table'!$E$6:$I$6, 0))*F260+INDEX('IL TRM v14 Table'!$E$18:$I$20, 3, MATCH(E260, 'IL TRM v14 Table'!$E$6:$I$6, 0)), "")</f>
        <v/>
      </c>
      <c r="J260" s="162"/>
      <c r="K260" s="162"/>
      <c r="L260" s="161">
        <f t="shared" si="13"/>
        <v>0</v>
      </c>
      <c r="M260" s="161">
        <f t="shared" ref="M260:M303" si="16">IF(J260="Y", L260, 0)</f>
        <v>0</v>
      </c>
      <c r="N260" s="161" t="str">
        <f t="shared" si="14"/>
        <v/>
      </c>
      <c r="O260" s="161">
        <f t="shared" si="15"/>
        <v>0</v>
      </c>
      <c r="P260" s="165"/>
    </row>
    <row r="261" spans="1:16" x14ac:dyDescent="0.25">
      <c r="A261" s="160">
        <v>258</v>
      </c>
      <c r="B261" s="47"/>
      <c r="C261" s="47"/>
      <c r="D261" s="47"/>
      <c r="E261" s="46"/>
      <c r="F261" s="46"/>
      <c r="G261" s="264"/>
      <c r="H261" s="51"/>
      <c r="I261" s="161" t="str">
        <f>IFERROR(INDEX('IL TRM v14 Table'!$E$18:$I$20, 1, MATCH(E261, 'IL TRM v14 Table'!$E$6:$I$6, 0))*F261^2+INDEX('IL TRM v14 Table'!$E$18:$I$20, 2, MATCH(E261, 'IL TRM v14 Table'!$E$6:$I$6, 0))*F261+INDEX('IL TRM v14 Table'!$E$18:$I$20, 3, MATCH(E261, 'IL TRM v14 Table'!$E$6:$I$6, 0)), "")</f>
        <v/>
      </c>
      <c r="J261" s="162"/>
      <c r="K261" s="162"/>
      <c r="L261" s="161">
        <f t="shared" ref="L261:L303" si="17">IF(K261="Y", H261*0.5, H261)</f>
        <v>0</v>
      </c>
      <c r="M261" s="161">
        <f t="shared" si="16"/>
        <v>0</v>
      </c>
      <c r="N261" s="161" t="str">
        <f t="shared" ref="N261:N303" si="18">IF(K261="Y", I261*0.5, I261)</f>
        <v/>
      </c>
      <c r="O261" s="161">
        <f t="shared" ref="O261:O303" si="19">IF(J261="Y", N261, 0)</f>
        <v>0</v>
      </c>
      <c r="P261" s="165"/>
    </row>
    <row r="262" spans="1:16" x14ac:dyDescent="0.25">
      <c r="A262" s="160">
        <v>259</v>
      </c>
      <c r="B262" s="47"/>
      <c r="C262" s="47"/>
      <c r="D262" s="47"/>
      <c r="E262" s="46"/>
      <c r="F262" s="46"/>
      <c r="G262" s="264"/>
      <c r="H262" s="51"/>
      <c r="I262" s="161" t="str">
        <f>IFERROR(INDEX('IL TRM v14 Table'!$E$18:$I$20, 1, MATCH(E262, 'IL TRM v14 Table'!$E$6:$I$6, 0))*F262^2+INDEX('IL TRM v14 Table'!$E$18:$I$20, 2, MATCH(E262, 'IL TRM v14 Table'!$E$6:$I$6, 0))*F262+INDEX('IL TRM v14 Table'!$E$18:$I$20, 3, MATCH(E262, 'IL TRM v14 Table'!$E$6:$I$6, 0)), "")</f>
        <v/>
      </c>
      <c r="J262" s="162"/>
      <c r="K262" s="162"/>
      <c r="L262" s="161">
        <f t="shared" si="17"/>
        <v>0</v>
      </c>
      <c r="M262" s="161">
        <f t="shared" si="16"/>
        <v>0</v>
      </c>
      <c r="N262" s="161" t="str">
        <f t="shared" si="18"/>
        <v/>
      </c>
      <c r="O262" s="161">
        <f t="shared" si="19"/>
        <v>0</v>
      </c>
      <c r="P262" s="165"/>
    </row>
    <row r="263" spans="1:16" x14ac:dyDescent="0.25">
      <c r="A263" s="160">
        <v>260</v>
      </c>
      <c r="B263" s="47"/>
      <c r="C263" s="47"/>
      <c r="D263" s="47"/>
      <c r="E263" s="46"/>
      <c r="F263" s="46"/>
      <c r="G263" s="264"/>
      <c r="H263" s="51"/>
      <c r="I263" s="161" t="str">
        <f>IFERROR(INDEX('IL TRM v14 Table'!$E$18:$I$20, 1, MATCH(E263, 'IL TRM v14 Table'!$E$6:$I$6, 0))*F263^2+INDEX('IL TRM v14 Table'!$E$18:$I$20, 2, MATCH(E263, 'IL TRM v14 Table'!$E$6:$I$6, 0))*F263+INDEX('IL TRM v14 Table'!$E$18:$I$20, 3, MATCH(E263, 'IL TRM v14 Table'!$E$6:$I$6, 0)), "")</f>
        <v/>
      </c>
      <c r="J263" s="162"/>
      <c r="K263" s="162"/>
      <c r="L263" s="161">
        <f t="shared" si="17"/>
        <v>0</v>
      </c>
      <c r="M263" s="161">
        <f t="shared" si="16"/>
        <v>0</v>
      </c>
      <c r="N263" s="161" t="str">
        <f t="shared" si="18"/>
        <v/>
      </c>
      <c r="O263" s="161">
        <f t="shared" si="19"/>
        <v>0</v>
      </c>
      <c r="P263" s="165"/>
    </row>
    <row r="264" spans="1:16" x14ac:dyDescent="0.25">
      <c r="A264" s="160">
        <v>261</v>
      </c>
      <c r="B264" s="47"/>
      <c r="C264" s="47"/>
      <c r="D264" s="47"/>
      <c r="E264" s="46"/>
      <c r="F264" s="46"/>
      <c r="G264" s="264"/>
      <c r="H264" s="51"/>
      <c r="I264" s="161" t="str">
        <f>IFERROR(INDEX('IL TRM v14 Table'!$E$18:$I$20, 1, MATCH(E264, 'IL TRM v14 Table'!$E$6:$I$6, 0))*F264^2+INDEX('IL TRM v14 Table'!$E$18:$I$20, 2, MATCH(E264, 'IL TRM v14 Table'!$E$6:$I$6, 0))*F264+INDEX('IL TRM v14 Table'!$E$18:$I$20, 3, MATCH(E264, 'IL TRM v14 Table'!$E$6:$I$6, 0)), "")</f>
        <v/>
      </c>
      <c r="J264" s="162"/>
      <c r="K264" s="162"/>
      <c r="L264" s="161">
        <f t="shared" si="17"/>
        <v>0</v>
      </c>
      <c r="M264" s="161">
        <f t="shared" si="16"/>
        <v>0</v>
      </c>
      <c r="N264" s="161" t="str">
        <f t="shared" si="18"/>
        <v/>
      </c>
      <c r="O264" s="161">
        <f t="shared" si="19"/>
        <v>0</v>
      </c>
      <c r="P264" s="165"/>
    </row>
    <row r="265" spans="1:16" x14ac:dyDescent="0.25">
      <c r="A265" s="160">
        <v>262</v>
      </c>
      <c r="B265" s="47"/>
      <c r="C265" s="47"/>
      <c r="D265" s="47"/>
      <c r="E265" s="46"/>
      <c r="F265" s="46"/>
      <c r="G265" s="264"/>
      <c r="H265" s="51"/>
      <c r="I265" s="161" t="str">
        <f>IFERROR(INDEX('IL TRM v14 Table'!$E$18:$I$20, 1, MATCH(E265, 'IL TRM v14 Table'!$E$6:$I$6, 0))*F265^2+INDEX('IL TRM v14 Table'!$E$18:$I$20, 2, MATCH(E265, 'IL TRM v14 Table'!$E$6:$I$6, 0))*F265+INDEX('IL TRM v14 Table'!$E$18:$I$20, 3, MATCH(E265, 'IL TRM v14 Table'!$E$6:$I$6, 0)), "")</f>
        <v/>
      </c>
      <c r="J265" s="162"/>
      <c r="K265" s="162"/>
      <c r="L265" s="161">
        <f t="shared" si="17"/>
        <v>0</v>
      </c>
      <c r="M265" s="161">
        <f t="shared" si="16"/>
        <v>0</v>
      </c>
      <c r="N265" s="161" t="str">
        <f t="shared" si="18"/>
        <v/>
      </c>
      <c r="O265" s="161">
        <f t="shared" si="19"/>
        <v>0</v>
      </c>
      <c r="P265" s="165"/>
    </row>
    <row r="266" spans="1:16" x14ac:dyDescent="0.25">
      <c r="A266" s="160">
        <v>263</v>
      </c>
      <c r="B266" s="47"/>
      <c r="C266" s="47"/>
      <c r="D266" s="47"/>
      <c r="E266" s="46"/>
      <c r="F266" s="46"/>
      <c r="G266" s="264"/>
      <c r="H266" s="51"/>
      <c r="I266" s="161" t="str">
        <f>IFERROR(INDEX('IL TRM v14 Table'!$E$18:$I$20, 1, MATCH(E266, 'IL TRM v14 Table'!$E$6:$I$6, 0))*F266^2+INDEX('IL TRM v14 Table'!$E$18:$I$20, 2, MATCH(E266, 'IL TRM v14 Table'!$E$6:$I$6, 0))*F266+INDEX('IL TRM v14 Table'!$E$18:$I$20, 3, MATCH(E266, 'IL TRM v14 Table'!$E$6:$I$6, 0)), "")</f>
        <v/>
      </c>
      <c r="J266" s="162"/>
      <c r="K266" s="162"/>
      <c r="L266" s="161">
        <f t="shared" si="17"/>
        <v>0</v>
      </c>
      <c r="M266" s="161">
        <f t="shared" si="16"/>
        <v>0</v>
      </c>
      <c r="N266" s="161" t="str">
        <f t="shared" si="18"/>
        <v/>
      </c>
      <c r="O266" s="161">
        <f t="shared" si="19"/>
        <v>0</v>
      </c>
      <c r="P266" s="165"/>
    </row>
    <row r="267" spans="1:16" x14ac:dyDescent="0.25">
      <c r="A267" s="160">
        <v>264</v>
      </c>
      <c r="B267" s="47"/>
      <c r="C267" s="47"/>
      <c r="D267" s="47"/>
      <c r="E267" s="46"/>
      <c r="F267" s="46"/>
      <c r="G267" s="264"/>
      <c r="H267" s="51"/>
      <c r="I267" s="161" t="str">
        <f>IFERROR(INDEX('IL TRM v14 Table'!$E$18:$I$20, 1, MATCH(E267, 'IL TRM v14 Table'!$E$6:$I$6, 0))*F267^2+INDEX('IL TRM v14 Table'!$E$18:$I$20, 2, MATCH(E267, 'IL TRM v14 Table'!$E$6:$I$6, 0))*F267+INDEX('IL TRM v14 Table'!$E$18:$I$20, 3, MATCH(E267, 'IL TRM v14 Table'!$E$6:$I$6, 0)), "")</f>
        <v/>
      </c>
      <c r="J267" s="162"/>
      <c r="K267" s="162"/>
      <c r="L267" s="161">
        <f t="shared" si="17"/>
        <v>0</v>
      </c>
      <c r="M267" s="161">
        <f t="shared" si="16"/>
        <v>0</v>
      </c>
      <c r="N267" s="161" t="str">
        <f t="shared" si="18"/>
        <v/>
      </c>
      <c r="O267" s="161">
        <f t="shared" si="19"/>
        <v>0</v>
      </c>
      <c r="P267" s="165"/>
    </row>
    <row r="268" spans="1:16" x14ac:dyDescent="0.25">
      <c r="A268" s="160">
        <v>265</v>
      </c>
      <c r="B268" s="47"/>
      <c r="C268" s="47"/>
      <c r="D268" s="47"/>
      <c r="E268" s="46"/>
      <c r="F268" s="46"/>
      <c r="G268" s="264"/>
      <c r="H268" s="51"/>
      <c r="I268" s="161" t="str">
        <f>IFERROR(INDEX('IL TRM v14 Table'!$E$18:$I$20, 1, MATCH(E268, 'IL TRM v14 Table'!$E$6:$I$6, 0))*F268^2+INDEX('IL TRM v14 Table'!$E$18:$I$20, 2, MATCH(E268, 'IL TRM v14 Table'!$E$6:$I$6, 0))*F268+INDEX('IL TRM v14 Table'!$E$18:$I$20, 3, MATCH(E268, 'IL TRM v14 Table'!$E$6:$I$6, 0)), "")</f>
        <v/>
      </c>
      <c r="J268" s="162"/>
      <c r="K268" s="162"/>
      <c r="L268" s="161">
        <f t="shared" si="17"/>
        <v>0</v>
      </c>
      <c r="M268" s="161">
        <f t="shared" si="16"/>
        <v>0</v>
      </c>
      <c r="N268" s="161" t="str">
        <f t="shared" si="18"/>
        <v/>
      </c>
      <c r="O268" s="161">
        <f t="shared" si="19"/>
        <v>0</v>
      </c>
      <c r="P268" s="165"/>
    </row>
    <row r="269" spans="1:16" x14ac:dyDescent="0.25">
      <c r="A269" s="160">
        <v>266</v>
      </c>
      <c r="B269" s="47"/>
      <c r="C269" s="47"/>
      <c r="D269" s="47"/>
      <c r="E269" s="46"/>
      <c r="F269" s="46"/>
      <c r="G269" s="264"/>
      <c r="H269" s="51"/>
      <c r="I269" s="161" t="str">
        <f>IFERROR(INDEX('IL TRM v14 Table'!$E$18:$I$20, 1, MATCH(E269, 'IL TRM v14 Table'!$E$6:$I$6, 0))*F269^2+INDEX('IL TRM v14 Table'!$E$18:$I$20, 2, MATCH(E269, 'IL TRM v14 Table'!$E$6:$I$6, 0))*F269+INDEX('IL TRM v14 Table'!$E$18:$I$20, 3, MATCH(E269, 'IL TRM v14 Table'!$E$6:$I$6, 0)), "")</f>
        <v/>
      </c>
      <c r="J269" s="162"/>
      <c r="K269" s="162"/>
      <c r="L269" s="161">
        <f t="shared" si="17"/>
        <v>0</v>
      </c>
      <c r="M269" s="161">
        <f t="shared" si="16"/>
        <v>0</v>
      </c>
      <c r="N269" s="161" t="str">
        <f t="shared" si="18"/>
        <v/>
      </c>
      <c r="O269" s="161">
        <f t="shared" si="19"/>
        <v>0</v>
      </c>
      <c r="P269" s="165"/>
    </row>
    <row r="270" spans="1:16" x14ac:dyDescent="0.25">
      <c r="A270" s="160">
        <v>267</v>
      </c>
      <c r="B270" s="47"/>
      <c r="C270" s="47"/>
      <c r="D270" s="47"/>
      <c r="E270" s="46"/>
      <c r="F270" s="46"/>
      <c r="G270" s="264"/>
      <c r="H270" s="51"/>
      <c r="I270" s="161" t="str">
        <f>IFERROR(INDEX('IL TRM v14 Table'!$E$18:$I$20, 1, MATCH(E270, 'IL TRM v14 Table'!$E$6:$I$6, 0))*F270^2+INDEX('IL TRM v14 Table'!$E$18:$I$20, 2, MATCH(E270, 'IL TRM v14 Table'!$E$6:$I$6, 0))*F270+INDEX('IL TRM v14 Table'!$E$18:$I$20, 3, MATCH(E270, 'IL TRM v14 Table'!$E$6:$I$6, 0)), "")</f>
        <v/>
      </c>
      <c r="J270" s="162"/>
      <c r="K270" s="162"/>
      <c r="L270" s="161">
        <f t="shared" si="17"/>
        <v>0</v>
      </c>
      <c r="M270" s="161">
        <f t="shared" si="16"/>
        <v>0</v>
      </c>
      <c r="N270" s="161" t="str">
        <f t="shared" si="18"/>
        <v/>
      </c>
      <c r="O270" s="161">
        <f t="shared" si="19"/>
        <v>0</v>
      </c>
      <c r="P270" s="165"/>
    </row>
    <row r="271" spans="1:16" x14ac:dyDescent="0.25">
      <c r="A271" s="160">
        <v>268</v>
      </c>
      <c r="B271" s="47"/>
      <c r="C271" s="47"/>
      <c r="D271" s="47"/>
      <c r="E271" s="46"/>
      <c r="F271" s="46"/>
      <c r="G271" s="264"/>
      <c r="H271" s="51"/>
      <c r="I271" s="161" t="str">
        <f>IFERROR(INDEX('IL TRM v14 Table'!$E$18:$I$20, 1, MATCH(E271, 'IL TRM v14 Table'!$E$6:$I$6, 0))*F271^2+INDEX('IL TRM v14 Table'!$E$18:$I$20, 2, MATCH(E271, 'IL TRM v14 Table'!$E$6:$I$6, 0))*F271+INDEX('IL TRM v14 Table'!$E$18:$I$20, 3, MATCH(E271, 'IL TRM v14 Table'!$E$6:$I$6, 0)), "")</f>
        <v/>
      </c>
      <c r="J271" s="162"/>
      <c r="K271" s="162"/>
      <c r="L271" s="161">
        <f t="shared" si="17"/>
        <v>0</v>
      </c>
      <c r="M271" s="161">
        <f t="shared" si="16"/>
        <v>0</v>
      </c>
      <c r="N271" s="161" t="str">
        <f t="shared" si="18"/>
        <v/>
      </c>
      <c r="O271" s="161">
        <f t="shared" si="19"/>
        <v>0</v>
      </c>
      <c r="P271" s="165"/>
    </row>
    <row r="272" spans="1:16" x14ac:dyDescent="0.25">
      <c r="A272" s="160">
        <v>269</v>
      </c>
      <c r="B272" s="47"/>
      <c r="C272" s="47"/>
      <c r="D272" s="47"/>
      <c r="E272" s="46"/>
      <c r="F272" s="46"/>
      <c r="G272" s="264"/>
      <c r="H272" s="51"/>
      <c r="I272" s="161" t="str">
        <f>IFERROR(INDEX('IL TRM v14 Table'!$E$18:$I$20, 1, MATCH(E272, 'IL TRM v14 Table'!$E$6:$I$6, 0))*F272^2+INDEX('IL TRM v14 Table'!$E$18:$I$20, 2, MATCH(E272, 'IL TRM v14 Table'!$E$6:$I$6, 0))*F272+INDEX('IL TRM v14 Table'!$E$18:$I$20, 3, MATCH(E272, 'IL TRM v14 Table'!$E$6:$I$6, 0)), "")</f>
        <v/>
      </c>
      <c r="J272" s="162"/>
      <c r="K272" s="162"/>
      <c r="L272" s="161">
        <f t="shared" si="17"/>
        <v>0</v>
      </c>
      <c r="M272" s="161">
        <f t="shared" si="16"/>
        <v>0</v>
      </c>
      <c r="N272" s="161" t="str">
        <f t="shared" si="18"/>
        <v/>
      </c>
      <c r="O272" s="161">
        <f t="shared" si="19"/>
        <v>0</v>
      </c>
      <c r="P272" s="165"/>
    </row>
    <row r="273" spans="1:16" x14ac:dyDescent="0.25">
      <c r="A273" s="160">
        <v>270</v>
      </c>
      <c r="B273" s="47"/>
      <c r="C273" s="47"/>
      <c r="D273" s="47"/>
      <c r="E273" s="46"/>
      <c r="F273" s="46"/>
      <c r="G273" s="264"/>
      <c r="H273" s="51"/>
      <c r="I273" s="161" t="str">
        <f>IFERROR(INDEX('IL TRM v14 Table'!$E$18:$I$20, 1, MATCH(E273, 'IL TRM v14 Table'!$E$6:$I$6, 0))*F273^2+INDEX('IL TRM v14 Table'!$E$18:$I$20, 2, MATCH(E273, 'IL TRM v14 Table'!$E$6:$I$6, 0))*F273+INDEX('IL TRM v14 Table'!$E$18:$I$20, 3, MATCH(E273, 'IL TRM v14 Table'!$E$6:$I$6, 0)), "")</f>
        <v/>
      </c>
      <c r="J273" s="162"/>
      <c r="K273" s="162"/>
      <c r="L273" s="161">
        <f t="shared" si="17"/>
        <v>0</v>
      </c>
      <c r="M273" s="161">
        <f t="shared" si="16"/>
        <v>0</v>
      </c>
      <c r="N273" s="161" t="str">
        <f t="shared" si="18"/>
        <v/>
      </c>
      <c r="O273" s="161">
        <f t="shared" si="19"/>
        <v>0</v>
      </c>
      <c r="P273" s="165"/>
    </row>
    <row r="274" spans="1:16" x14ac:dyDescent="0.25">
      <c r="A274" s="160">
        <v>271</v>
      </c>
      <c r="B274" s="47"/>
      <c r="C274" s="47"/>
      <c r="D274" s="47"/>
      <c r="E274" s="46"/>
      <c r="F274" s="46"/>
      <c r="G274" s="264"/>
      <c r="H274" s="51"/>
      <c r="I274" s="161" t="str">
        <f>IFERROR(INDEX('IL TRM v14 Table'!$E$18:$I$20, 1, MATCH(E274, 'IL TRM v14 Table'!$E$6:$I$6, 0))*F274^2+INDEX('IL TRM v14 Table'!$E$18:$I$20, 2, MATCH(E274, 'IL TRM v14 Table'!$E$6:$I$6, 0))*F274+INDEX('IL TRM v14 Table'!$E$18:$I$20, 3, MATCH(E274, 'IL TRM v14 Table'!$E$6:$I$6, 0)), "")</f>
        <v/>
      </c>
      <c r="J274" s="162"/>
      <c r="K274" s="162"/>
      <c r="L274" s="161">
        <f t="shared" si="17"/>
        <v>0</v>
      </c>
      <c r="M274" s="161">
        <f t="shared" si="16"/>
        <v>0</v>
      </c>
      <c r="N274" s="161" t="str">
        <f t="shared" si="18"/>
        <v/>
      </c>
      <c r="O274" s="161">
        <f t="shared" si="19"/>
        <v>0</v>
      </c>
      <c r="P274" s="165"/>
    </row>
    <row r="275" spans="1:16" x14ac:dyDescent="0.25">
      <c r="A275" s="160">
        <v>272</v>
      </c>
      <c r="B275" s="47"/>
      <c r="C275" s="47"/>
      <c r="D275" s="47"/>
      <c r="E275" s="46"/>
      <c r="F275" s="46"/>
      <c r="G275" s="264"/>
      <c r="H275" s="51"/>
      <c r="I275" s="161" t="str">
        <f>IFERROR(INDEX('IL TRM v14 Table'!$E$18:$I$20, 1, MATCH(E275, 'IL TRM v14 Table'!$E$6:$I$6, 0))*F275^2+INDEX('IL TRM v14 Table'!$E$18:$I$20, 2, MATCH(E275, 'IL TRM v14 Table'!$E$6:$I$6, 0))*F275+INDEX('IL TRM v14 Table'!$E$18:$I$20, 3, MATCH(E275, 'IL TRM v14 Table'!$E$6:$I$6, 0)), "")</f>
        <v/>
      </c>
      <c r="J275" s="162"/>
      <c r="K275" s="162"/>
      <c r="L275" s="161">
        <f t="shared" si="17"/>
        <v>0</v>
      </c>
      <c r="M275" s="161">
        <f t="shared" si="16"/>
        <v>0</v>
      </c>
      <c r="N275" s="161" t="str">
        <f t="shared" si="18"/>
        <v/>
      </c>
      <c r="O275" s="161">
        <f t="shared" si="19"/>
        <v>0</v>
      </c>
      <c r="P275" s="165"/>
    </row>
    <row r="276" spans="1:16" x14ac:dyDescent="0.25">
      <c r="A276" s="160">
        <v>273</v>
      </c>
      <c r="B276" s="47"/>
      <c r="C276" s="47"/>
      <c r="D276" s="47"/>
      <c r="E276" s="46"/>
      <c r="F276" s="46"/>
      <c r="G276" s="264"/>
      <c r="H276" s="51"/>
      <c r="I276" s="161" t="str">
        <f>IFERROR(INDEX('IL TRM v14 Table'!$E$18:$I$20, 1, MATCH(E276, 'IL TRM v14 Table'!$E$6:$I$6, 0))*F276^2+INDEX('IL TRM v14 Table'!$E$18:$I$20, 2, MATCH(E276, 'IL TRM v14 Table'!$E$6:$I$6, 0))*F276+INDEX('IL TRM v14 Table'!$E$18:$I$20, 3, MATCH(E276, 'IL TRM v14 Table'!$E$6:$I$6, 0)), "")</f>
        <v/>
      </c>
      <c r="J276" s="162"/>
      <c r="K276" s="162"/>
      <c r="L276" s="161">
        <f t="shared" si="17"/>
        <v>0</v>
      </c>
      <c r="M276" s="161">
        <f t="shared" si="16"/>
        <v>0</v>
      </c>
      <c r="N276" s="161" t="str">
        <f t="shared" si="18"/>
        <v/>
      </c>
      <c r="O276" s="161">
        <f t="shared" si="19"/>
        <v>0</v>
      </c>
      <c r="P276" s="165"/>
    </row>
    <row r="277" spans="1:16" x14ac:dyDescent="0.25">
      <c r="A277" s="160">
        <v>274</v>
      </c>
      <c r="B277" s="47"/>
      <c r="C277" s="47"/>
      <c r="D277" s="47"/>
      <c r="E277" s="46"/>
      <c r="F277" s="46"/>
      <c r="G277" s="264"/>
      <c r="H277" s="51"/>
      <c r="I277" s="161" t="str">
        <f>IFERROR(INDEX('IL TRM v14 Table'!$E$18:$I$20, 1, MATCH(E277, 'IL TRM v14 Table'!$E$6:$I$6, 0))*F277^2+INDEX('IL TRM v14 Table'!$E$18:$I$20, 2, MATCH(E277, 'IL TRM v14 Table'!$E$6:$I$6, 0))*F277+INDEX('IL TRM v14 Table'!$E$18:$I$20, 3, MATCH(E277, 'IL TRM v14 Table'!$E$6:$I$6, 0)), "")</f>
        <v/>
      </c>
      <c r="J277" s="162"/>
      <c r="K277" s="162"/>
      <c r="L277" s="161">
        <f t="shared" si="17"/>
        <v>0</v>
      </c>
      <c r="M277" s="161">
        <f t="shared" si="16"/>
        <v>0</v>
      </c>
      <c r="N277" s="161" t="str">
        <f t="shared" si="18"/>
        <v/>
      </c>
      <c r="O277" s="161">
        <f t="shared" si="19"/>
        <v>0</v>
      </c>
      <c r="P277" s="165"/>
    </row>
    <row r="278" spans="1:16" x14ac:dyDescent="0.25">
      <c r="A278" s="160">
        <v>275</v>
      </c>
      <c r="B278" s="47"/>
      <c r="C278" s="47"/>
      <c r="D278" s="47"/>
      <c r="E278" s="46"/>
      <c r="F278" s="46"/>
      <c r="G278" s="264"/>
      <c r="H278" s="51"/>
      <c r="I278" s="161" t="str">
        <f>IFERROR(INDEX('IL TRM v14 Table'!$E$18:$I$20, 1, MATCH(E278, 'IL TRM v14 Table'!$E$6:$I$6, 0))*F278^2+INDEX('IL TRM v14 Table'!$E$18:$I$20, 2, MATCH(E278, 'IL TRM v14 Table'!$E$6:$I$6, 0))*F278+INDEX('IL TRM v14 Table'!$E$18:$I$20, 3, MATCH(E278, 'IL TRM v14 Table'!$E$6:$I$6, 0)), "")</f>
        <v/>
      </c>
      <c r="J278" s="162"/>
      <c r="K278" s="162"/>
      <c r="L278" s="161">
        <f t="shared" si="17"/>
        <v>0</v>
      </c>
      <c r="M278" s="161">
        <f t="shared" si="16"/>
        <v>0</v>
      </c>
      <c r="N278" s="161" t="str">
        <f t="shared" si="18"/>
        <v/>
      </c>
      <c r="O278" s="161">
        <f t="shared" si="19"/>
        <v>0</v>
      </c>
      <c r="P278" s="165"/>
    </row>
    <row r="279" spans="1:16" x14ac:dyDescent="0.25">
      <c r="A279" s="160">
        <v>276</v>
      </c>
      <c r="B279" s="47"/>
      <c r="C279" s="47"/>
      <c r="D279" s="47"/>
      <c r="E279" s="46"/>
      <c r="F279" s="46"/>
      <c r="G279" s="264"/>
      <c r="H279" s="51"/>
      <c r="I279" s="161" t="str">
        <f>IFERROR(INDEX('IL TRM v14 Table'!$E$18:$I$20, 1, MATCH(E279, 'IL TRM v14 Table'!$E$6:$I$6, 0))*F279^2+INDEX('IL TRM v14 Table'!$E$18:$I$20, 2, MATCH(E279, 'IL TRM v14 Table'!$E$6:$I$6, 0))*F279+INDEX('IL TRM v14 Table'!$E$18:$I$20, 3, MATCH(E279, 'IL TRM v14 Table'!$E$6:$I$6, 0)), "")</f>
        <v/>
      </c>
      <c r="J279" s="162"/>
      <c r="K279" s="162"/>
      <c r="L279" s="161">
        <f t="shared" si="17"/>
        <v>0</v>
      </c>
      <c r="M279" s="161">
        <f t="shared" si="16"/>
        <v>0</v>
      </c>
      <c r="N279" s="161" t="str">
        <f t="shared" si="18"/>
        <v/>
      </c>
      <c r="O279" s="161">
        <f t="shared" si="19"/>
        <v>0</v>
      </c>
      <c r="P279" s="165"/>
    </row>
    <row r="280" spans="1:16" x14ac:dyDescent="0.25">
      <c r="A280" s="160">
        <v>277</v>
      </c>
      <c r="B280" s="47"/>
      <c r="C280" s="47"/>
      <c r="D280" s="47"/>
      <c r="E280" s="46"/>
      <c r="F280" s="46"/>
      <c r="G280" s="264"/>
      <c r="H280" s="51"/>
      <c r="I280" s="161" t="str">
        <f>IFERROR(INDEX('IL TRM v14 Table'!$E$18:$I$20, 1, MATCH(E280, 'IL TRM v14 Table'!$E$6:$I$6, 0))*F280^2+INDEX('IL TRM v14 Table'!$E$18:$I$20, 2, MATCH(E280, 'IL TRM v14 Table'!$E$6:$I$6, 0))*F280+INDEX('IL TRM v14 Table'!$E$18:$I$20, 3, MATCH(E280, 'IL TRM v14 Table'!$E$6:$I$6, 0)), "")</f>
        <v/>
      </c>
      <c r="J280" s="162"/>
      <c r="K280" s="162"/>
      <c r="L280" s="161">
        <f t="shared" si="17"/>
        <v>0</v>
      </c>
      <c r="M280" s="161">
        <f t="shared" si="16"/>
        <v>0</v>
      </c>
      <c r="N280" s="161" t="str">
        <f t="shared" si="18"/>
        <v/>
      </c>
      <c r="O280" s="161">
        <f t="shared" si="19"/>
        <v>0</v>
      </c>
      <c r="P280" s="165"/>
    </row>
    <row r="281" spans="1:16" x14ac:dyDescent="0.25">
      <c r="A281" s="160">
        <v>278</v>
      </c>
      <c r="B281" s="47"/>
      <c r="C281" s="47"/>
      <c r="D281" s="47"/>
      <c r="E281" s="46"/>
      <c r="F281" s="46"/>
      <c r="G281" s="264"/>
      <c r="H281" s="51"/>
      <c r="I281" s="161" t="str">
        <f>IFERROR(INDEX('IL TRM v14 Table'!$E$18:$I$20, 1, MATCH(E281, 'IL TRM v14 Table'!$E$6:$I$6, 0))*F281^2+INDEX('IL TRM v14 Table'!$E$18:$I$20, 2, MATCH(E281, 'IL TRM v14 Table'!$E$6:$I$6, 0))*F281+INDEX('IL TRM v14 Table'!$E$18:$I$20, 3, MATCH(E281, 'IL TRM v14 Table'!$E$6:$I$6, 0)), "")</f>
        <v/>
      </c>
      <c r="J281" s="162"/>
      <c r="K281" s="162"/>
      <c r="L281" s="161">
        <f t="shared" si="17"/>
        <v>0</v>
      </c>
      <c r="M281" s="161">
        <f t="shared" si="16"/>
        <v>0</v>
      </c>
      <c r="N281" s="161" t="str">
        <f t="shared" si="18"/>
        <v/>
      </c>
      <c r="O281" s="161">
        <f t="shared" si="19"/>
        <v>0</v>
      </c>
      <c r="P281" s="165"/>
    </row>
    <row r="282" spans="1:16" x14ac:dyDescent="0.25">
      <c r="A282" s="160">
        <v>279</v>
      </c>
      <c r="B282" s="47"/>
      <c r="C282" s="47"/>
      <c r="D282" s="47"/>
      <c r="E282" s="46"/>
      <c r="F282" s="46"/>
      <c r="G282" s="264"/>
      <c r="H282" s="51"/>
      <c r="I282" s="161" t="str">
        <f>IFERROR(INDEX('IL TRM v14 Table'!$E$18:$I$20, 1, MATCH(E282, 'IL TRM v14 Table'!$E$6:$I$6, 0))*F282^2+INDEX('IL TRM v14 Table'!$E$18:$I$20, 2, MATCH(E282, 'IL TRM v14 Table'!$E$6:$I$6, 0))*F282+INDEX('IL TRM v14 Table'!$E$18:$I$20, 3, MATCH(E282, 'IL TRM v14 Table'!$E$6:$I$6, 0)), "")</f>
        <v/>
      </c>
      <c r="J282" s="162"/>
      <c r="K282" s="162"/>
      <c r="L282" s="161">
        <f t="shared" si="17"/>
        <v>0</v>
      </c>
      <c r="M282" s="161">
        <f t="shared" si="16"/>
        <v>0</v>
      </c>
      <c r="N282" s="161" t="str">
        <f t="shared" si="18"/>
        <v/>
      </c>
      <c r="O282" s="161">
        <f t="shared" si="19"/>
        <v>0</v>
      </c>
      <c r="P282" s="165"/>
    </row>
    <row r="283" spans="1:16" x14ac:dyDescent="0.25">
      <c r="A283" s="160">
        <v>280</v>
      </c>
      <c r="B283" s="47"/>
      <c r="C283" s="47"/>
      <c r="D283" s="47"/>
      <c r="E283" s="46"/>
      <c r="F283" s="46"/>
      <c r="G283" s="264"/>
      <c r="H283" s="51"/>
      <c r="I283" s="161" t="str">
        <f>IFERROR(INDEX('IL TRM v14 Table'!$E$18:$I$20, 1, MATCH(E283, 'IL TRM v14 Table'!$E$6:$I$6, 0))*F283^2+INDEX('IL TRM v14 Table'!$E$18:$I$20, 2, MATCH(E283, 'IL TRM v14 Table'!$E$6:$I$6, 0))*F283+INDEX('IL TRM v14 Table'!$E$18:$I$20, 3, MATCH(E283, 'IL TRM v14 Table'!$E$6:$I$6, 0)), "")</f>
        <v/>
      </c>
      <c r="J283" s="162"/>
      <c r="K283" s="162"/>
      <c r="L283" s="161">
        <f t="shared" si="17"/>
        <v>0</v>
      </c>
      <c r="M283" s="161">
        <f t="shared" si="16"/>
        <v>0</v>
      </c>
      <c r="N283" s="161" t="str">
        <f t="shared" si="18"/>
        <v/>
      </c>
      <c r="O283" s="161">
        <f t="shared" si="19"/>
        <v>0</v>
      </c>
      <c r="P283" s="165"/>
    </row>
    <row r="284" spans="1:16" x14ac:dyDescent="0.25">
      <c r="A284" s="160">
        <v>281</v>
      </c>
      <c r="B284" s="47"/>
      <c r="C284" s="47"/>
      <c r="D284" s="47"/>
      <c r="E284" s="46"/>
      <c r="F284" s="46"/>
      <c r="G284" s="264"/>
      <c r="H284" s="51"/>
      <c r="I284" s="161" t="str">
        <f>IFERROR(INDEX('IL TRM v14 Table'!$E$18:$I$20, 1, MATCH(E284, 'IL TRM v14 Table'!$E$6:$I$6, 0))*F284^2+INDEX('IL TRM v14 Table'!$E$18:$I$20, 2, MATCH(E284, 'IL TRM v14 Table'!$E$6:$I$6, 0))*F284+INDEX('IL TRM v14 Table'!$E$18:$I$20, 3, MATCH(E284, 'IL TRM v14 Table'!$E$6:$I$6, 0)), "")</f>
        <v/>
      </c>
      <c r="J284" s="162"/>
      <c r="K284" s="162"/>
      <c r="L284" s="161">
        <f t="shared" si="17"/>
        <v>0</v>
      </c>
      <c r="M284" s="161">
        <f t="shared" si="16"/>
        <v>0</v>
      </c>
      <c r="N284" s="161" t="str">
        <f t="shared" si="18"/>
        <v/>
      </c>
      <c r="O284" s="161">
        <f t="shared" si="19"/>
        <v>0</v>
      </c>
      <c r="P284" s="165"/>
    </row>
    <row r="285" spans="1:16" x14ac:dyDescent="0.25">
      <c r="A285" s="160">
        <v>282</v>
      </c>
      <c r="B285" s="47"/>
      <c r="C285" s="47"/>
      <c r="D285" s="47"/>
      <c r="E285" s="46"/>
      <c r="F285" s="46"/>
      <c r="G285" s="264"/>
      <c r="H285" s="51"/>
      <c r="I285" s="161" t="str">
        <f>IFERROR(INDEX('IL TRM v14 Table'!$E$18:$I$20, 1, MATCH(E285, 'IL TRM v14 Table'!$E$6:$I$6, 0))*F285^2+INDEX('IL TRM v14 Table'!$E$18:$I$20, 2, MATCH(E285, 'IL TRM v14 Table'!$E$6:$I$6, 0))*F285+INDEX('IL TRM v14 Table'!$E$18:$I$20, 3, MATCH(E285, 'IL TRM v14 Table'!$E$6:$I$6, 0)), "")</f>
        <v/>
      </c>
      <c r="J285" s="162"/>
      <c r="K285" s="162"/>
      <c r="L285" s="161">
        <f t="shared" si="17"/>
        <v>0</v>
      </c>
      <c r="M285" s="161">
        <f t="shared" si="16"/>
        <v>0</v>
      </c>
      <c r="N285" s="161" t="str">
        <f t="shared" si="18"/>
        <v/>
      </c>
      <c r="O285" s="161">
        <f t="shared" si="19"/>
        <v>0</v>
      </c>
      <c r="P285" s="165"/>
    </row>
    <row r="286" spans="1:16" x14ac:dyDescent="0.25">
      <c r="A286" s="160">
        <v>283</v>
      </c>
      <c r="B286" s="47"/>
      <c r="C286" s="47"/>
      <c r="D286" s="47"/>
      <c r="E286" s="46"/>
      <c r="F286" s="46"/>
      <c r="G286" s="264"/>
      <c r="H286" s="51"/>
      <c r="I286" s="161" t="str">
        <f>IFERROR(INDEX('IL TRM v14 Table'!$E$18:$I$20, 1, MATCH(E286, 'IL TRM v14 Table'!$E$6:$I$6, 0))*F286^2+INDEX('IL TRM v14 Table'!$E$18:$I$20, 2, MATCH(E286, 'IL TRM v14 Table'!$E$6:$I$6, 0))*F286+INDEX('IL TRM v14 Table'!$E$18:$I$20, 3, MATCH(E286, 'IL TRM v14 Table'!$E$6:$I$6, 0)), "")</f>
        <v/>
      </c>
      <c r="J286" s="162"/>
      <c r="K286" s="162"/>
      <c r="L286" s="161">
        <f t="shared" si="17"/>
        <v>0</v>
      </c>
      <c r="M286" s="161">
        <f t="shared" si="16"/>
        <v>0</v>
      </c>
      <c r="N286" s="161" t="str">
        <f t="shared" si="18"/>
        <v/>
      </c>
      <c r="O286" s="161">
        <f t="shared" si="19"/>
        <v>0</v>
      </c>
      <c r="P286" s="165"/>
    </row>
    <row r="287" spans="1:16" x14ac:dyDescent="0.25">
      <c r="A287" s="160">
        <v>284</v>
      </c>
      <c r="B287" s="47"/>
      <c r="C287" s="47"/>
      <c r="D287" s="47"/>
      <c r="E287" s="46"/>
      <c r="F287" s="46"/>
      <c r="G287" s="264"/>
      <c r="H287" s="51"/>
      <c r="I287" s="161" t="str">
        <f>IFERROR(INDEX('IL TRM v14 Table'!$E$18:$I$20, 1, MATCH(E287, 'IL TRM v14 Table'!$E$6:$I$6, 0))*F287^2+INDEX('IL TRM v14 Table'!$E$18:$I$20, 2, MATCH(E287, 'IL TRM v14 Table'!$E$6:$I$6, 0))*F287+INDEX('IL TRM v14 Table'!$E$18:$I$20, 3, MATCH(E287, 'IL TRM v14 Table'!$E$6:$I$6, 0)), "")</f>
        <v/>
      </c>
      <c r="J287" s="162"/>
      <c r="K287" s="162"/>
      <c r="L287" s="161">
        <f t="shared" si="17"/>
        <v>0</v>
      </c>
      <c r="M287" s="161">
        <f t="shared" si="16"/>
        <v>0</v>
      </c>
      <c r="N287" s="161" t="str">
        <f t="shared" si="18"/>
        <v/>
      </c>
      <c r="O287" s="161">
        <f t="shared" si="19"/>
        <v>0</v>
      </c>
      <c r="P287" s="165"/>
    </row>
    <row r="288" spans="1:16" x14ac:dyDescent="0.25">
      <c r="A288" s="160">
        <v>285</v>
      </c>
      <c r="B288" s="47"/>
      <c r="C288" s="47"/>
      <c r="D288" s="47"/>
      <c r="E288" s="46"/>
      <c r="F288" s="46"/>
      <c r="G288" s="264"/>
      <c r="H288" s="51"/>
      <c r="I288" s="161" t="str">
        <f>IFERROR(INDEX('IL TRM v14 Table'!$E$18:$I$20, 1, MATCH(E288, 'IL TRM v14 Table'!$E$6:$I$6, 0))*F288^2+INDEX('IL TRM v14 Table'!$E$18:$I$20, 2, MATCH(E288, 'IL TRM v14 Table'!$E$6:$I$6, 0))*F288+INDEX('IL TRM v14 Table'!$E$18:$I$20, 3, MATCH(E288, 'IL TRM v14 Table'!$E$6:$I$6, 0)), "")</f>
        <v/>
      </c>
      <c r="J288" s="162"/>
      <c r="K288" s="162"/>
      <c r="L288" s="161">
        <f t="shared" si="17"/>
        <v>0</v>
      </c>
      <c r="M288" s="161">
        <f t="shared" si="16"/>
        <v>0</v>
      </c>
      <c r="N288" s="161" t="str">
        <f t="shared" si="18"/>
        <v/>
      </c>
      <c r="O288" s="161">
        <f t="shared" si="19"/>
        <v>0</v>
      </c>
      <c r="P288" s="165"/>
    </row>
    <row r="289" spans="1:16" x14ac:dyDescent="0.25">
      <c r="A289" s="160">
        <v>286</v>
      </c>
      <c r="B289" s="47"/>
      <c r="C289" s="47"/>
      <c r="D289" s="47"/>
      <c r="E289" s="46"/>
      <c r="F289" s="46"/>
      <c r="G289" s="264"/>
      <c r="H289" s="51"/>
      <c r="I289" s="161" t="str">
        <f>IFERROR(INDEX('IL TRM v14 Table'!$E$18:$I$20, 1, MATCH(E289, 'IL TRM v14 Table'!$E$6:$I$6, 0))*F289^2+INDEX('IL TRM v14 Table'!$E$18:$I$20, 2, MATCH(E289, 'IL TRM v14 Table'!$E$6:$I$6, 0))*F289+INDEX('IL TRM v14 Table'!$E$18:$I$20, 3, MATCH(E289, 'IL TRM v14 Table'!$E$6:$I$6, 0)), "")</f>
        <v/>
      </c>
      <c r="J289" s="162"/>
      <c r="K289" s="162"/>
      <c r="L289" s="161">
        <f t="shared" si="17"/>
        <v>0</v>
      </c>
      <c r="M289" s="161">
        <f t="shared" si="16"/>
        <v>0</v>
      </c>
      <c r="N289" s="161" t="str">
        <f t="shared" si="18"/>
        <v/>
      </c>
      <c r="O289" s="161">
        <f t="shared" si="19"/>
        <v>0</v>
      </c>
      <c r="P289" s="165"/>
    </row>
    <row r="290" spans="1:16" x14ac:dyDescent="0.25">
      <c r="A290" s="160">
        <v>287</v>
      </c>
      <c r="B290" s="47"/>
      <c r="C290" s="47"/>
      <c r="D290" s="47"/>
      <c r="E290" s="46"/>
      <c r="F290" s="46"/>
      <c r="G290" s="264"/>
      <c r="H290" s="51"/>
      <c r="I290" s="161" t="str">
        <f>IFERROR(INDEX('IL TRM v14 Table'!$E$18:$I$20, 1, MATCH(E290, 'IL TRM v14 Table'!$E$6:$I$6, 0))*F290^2+INDEX('IL TRM v14 Table'!$E$18:$I$20, 2, MATCH(E290, 'IL TRM v14 Table'!$E$6:$I$6, 0))*F290+INDEX('IL TRM v14 Table'!$E$18:$I$20, 3, MATCH(E290, 'IL TRM v14 Table'!$E$6:$I$6, 0)), "")</f>
        <v/>
      </c>
      <c r="J290" s="162"/>
      <c r="K290" s="162"/>
      <c r="L290" s="161">
        <f t="shared" si="17"/>
        <v>0</v>
      </c>
      <c r="M290" s="161">
        <f t="shared" si="16"/>
        <v>0</v>
      </c>
      <c r="N290" s="161" t="str">
        <f t="shared" si="18"/>
        <v/>
      </c>
      <c r="O290" s="161">
        <f t="shared" si="19"/>
        <v>0</v>
      </c>
      <c r="P290" s="165"/>
    </row>
    <row r="291" spans="1:16" x14ac:dyDescent="0.25">
      <c r="A291" s="160">
        <v>288</v>
      </c>
      <c r="B291" s="47"/>
      <c r="C291" s="47"/>
      <c r="D291" s="47"/>
      <c r="E291" s="46"/>
      <c r="F291" s="46"/>
      <c r="G291" s="264"/>
      <c r="H291" s="51"/>
      <c r="I291" s="161" t="str">
        <f>IFERROR(INDEX('IL TRM v14 Table'!$E$18:$I$20, 1, MATCH(E291, 'IL TRM v14 Table'!$E$6:$I$6, 0))*F291^2+INDEX('IL TRM v14 Table'!$E$18:$I$20, 2, MATCH(E291, 'IL TRM v14 Table'!$E$6:$I$6, 0))*F291+INDEX('IL TRM v14 Table'!$E$18:$I$20, 3, MATCH(E291, 'IL TRM v14 Table'!$E$6:$I$6, 0)), "")</f>
        <v/>
      </c>
      <c r="J291" s="162"/>
      <c r="K291" s="162"/>
      <c r="L291" s="161">
        <f t="shared" si="17"/>
        <v>0</v>
      </c>
      <c r="M291" s="161">
        <f t="shared" si="16"/>
        <v>0</v>
      </c>
      <c r="N291" s="161" t="str">
        <f t="shared" si="18"/>
        <v/>
      </c>
      <c r="O291" s="161">
        <f t="shared" si="19"/>
        <v>0</v>
      </c>
      <c r="P291" s="165"/>
    </row>
    <row r="292" spans="1:16" x14ac:dyDescent="0.25">
      <c r="A292" s="160">
        <v>289</v>
      </c>
      <c r="B292" s="47"/>
      <c r="C292" s="47"/>
      <c r="D292" s="47"/>
      <c r="E292" s="46"/>
      <c r="F292" s="46"/>
      <c r="G292" s="264"/>
      <c r="H292" s="51"/>
      <c r="I292" s="161" t="str">
        <f>IFERROR(INDEX('IL TRM v14 Table'!$E$18:$I$20, 1, MATCH(E292, 'IL TRM v14 Table'!$E$6:$I$6, 0))*F292^2+INDEX('IL TRM v14 Table'!$E$18:$I$20, 2, MATCH(E292, 'IL TRM v14 Table'!$E$6:$I$6, 0))*F292+INDEX('IL TRM v14 Table'!$E$18:$I$20, 3, MATCH(E292, 'IL TRM v14 Table'!$E$6:$I$6, 0)), "")</f>
        <v/>
      </c>
      <c r="J292" s="162"/>
      <c r="K292" s="162"/>
      <c r="L292" s="161">
        <f t="shared" si="17"/>
        <v>0</v>
      </c>
      <c r="M292" s="161">
        <f t="shared" si="16"/>
        <v>0</v>
      </c>
      <c r="N292" s="161" t="str">
        <f t="shared" si="18"/>
        <v/>
      </c>
      <c r="O292" s="161">
        <f t="shared" si="19"/>
        <v>0</v>
      </c>
      <c r="P292" s="165"/>
    </row>
    <row r="293" spans="1:16" x14ac:dyDescent="0.25">
      <c r="A293" s="160">
        <v>290</v>
      </c>
      <c r="B293" s="47"/>
      <c r="C293" s="47"/>
      <c r="D293" s="47"/>
      <c r="E293" s="46"/>
      <c r="F293" s="46"/>
      <c r="G293" s="264"/>
      <c r="H293" s="51"/>
      <c r="I293" s="161" t="str">
        <f>IFERROR(INDEX('IL TRM v14 Table'!$E$18:$I$20, 1, MATCH(E293, 'IL TRM v14 Table'!$E$6:$I$6, 0))*F293^2+INDEX('IL TRM v14 Table'!$E$18:$I$20, 2, MATCH(E293, 'IL TRM v14 Table'!$E$6:$I$6, 0))*F293+INDEX('IL TRM v14 Table'!$E$18:$I$20, 3, MATCH(E293, 'IL TRM v14 Table'!$E$6:$I$6, 0)), "")</f>
        <v/>
      </c>
      <c r="J293" s="162"/>
      <c r="K293" s="162"/>
      <c r="L293" s="161">
        <f t="shared" si="17"/>
        <v>0</v>
      </c>
      <c r="M293" s="161">
        <f t="shared" si="16"/>
        <v>0</v>
      </c>
      <c r="N293" s="161" t="str">
        <f t="shared" si="18"/>
        <v/>
      </c>
      <c r="O293" s="161">
        <f t="shared" si="19"/>
        <v>0</v>
      </c>
      <c r="P293" s="165"/>
    </row>
    <row r="294" spans="1:16" x14ac:dyDescent="0.25">
      <c r="A294" s="160">
        <v>291</v>
      </c>
      <c r="B294" s="47"/>
      <c r="C294" s="47"/>
      <c r="D294" s="47"/>
      <c r="E294" s="46"/>
      <c r="F294" s="46"/>
      <c r="G294" s="264"/>
      <c r="H294" s="51"/>
      <c r="I294" s="161" t="str">
        <f>IFERROR(INDEX('IL TRM v14 Table'!$E$18:$I$20, 1, MATCH(E294, 'IL TRM v14 Table'!$E$6:$I$6, 0))*F294^2+INDEX('IL TRM v14 Table'!$E$18:$I$20, 2, MATCH(E294, 'IL TRM v14 Table'!$E$6:$I$6, 0))*F294+INDEX('IL TRM v14 Table'!$E$18:$I$20, 3, MATCH(E294, 'IL TRM v14 Table'!$E$6:$I$6, 0)), "")</f>
        <v/>
      </c>
      <c r="J294" s="162"/>
      <c r="K294" s="162"/>
      <c r="L294" s="161">
        <f t="shared" si="17"/>
        <v>0</v>
      </c>
      <c r="M294" s="161">
        <f t="shared" si="16"/>
        <v>0</v>
      </c>
      <c r="N294" s="161" t="str">
        <f t="shared" si="18"/>
        <v/>
      </c>
      <c r="O294" s="161">
        <f t="shared" si="19"/>
        <v>0</v>
      </c>
      <c r="P294" s="165"/>
    </row>
    <row r="295" spans="1:16" x14ac:dyDescent="0.25">
      <c r="A295" s="160">
        <v>292</v>
      </c>
      <c r="B295" s="47"/>
      <c r="C295" s="47"/>
      <c r="D295" s="47"/>
      <c r="E295" s="46"/>
      <c r="F295" s="46"/>
      <c r="G295" s="264"/>
      <c r="H295" s="51"/>
      <c r="I295" s="161" t="str">
        <f>IFERROR(INDEX('IL TRM v14 Table'!$E$18:$I$20, 1, MATCH(E295, 'IL TRM v14 Table'!$E$6:$I$6, 0))*F295^2+INDEX('IL TRM v14 Table'!$E$18:$I$20, 2, MATCH(E295, 'IL TRM v14 Table'!$E$6:$I$6, 0))*F295+INDEX('IL TRM v14 Table'!$E$18:$I$20, 3, MATCH(E295, 'IL TRM v14 Table'!$E$6:$I$6, 0)), "")</f>
        <v/>
      </c>
      <c r="J295" s="162"/>
      <c r="K295" s="162"/>
      <c r="L295" s="161">
        <f t="shared" si="17"/>
        <v>0</v>
      </c>
      <c r="M295" s="161">
        <f t="shared" si="16"/>
        <v>0</v>
      </c>
      <c r="N295" s="161" t="str">
        <f t="shared" si="18"/>
        <v/>
      </c>
      <c r="O295" s="161">
        <f t="shared" si="19"/>
        <v>0</v>
      </c>
      <c r="P295" s="165"/>
    </row>
    <row r="296" spans="1:16" x14ac:dyDescent="0.25">
      <c r="A296" s="160">
        <v>293</v>
      </c>
      <c r="B296" s="47"/>
      <c r="C296" s="47"/>
      <c r="D296" s="47"/>
      <c r="E296" s="46"/>
      <c r="F296" s="46"/>
      <c r="G296" s="264"/>
      <c r="H296" s="51"/>
      <c r="I296" s="161" t="str">
        <f>IFERROR(INDEX('IL TRM v14 Table'!$E$18:$I$20, 1, MATCH(E296, 'IL TRM v14 Table'!$E$6:$I$6, 0))*F296^2+INDEX('IL TRM v14 Table'!$E$18:$I$20, 2, MATCH(E296, 'IL TRM v14 Table'!$E$6:$I$6, 0))*F296+INDEX('IL TRM v14 Table'!$E$18:$I$20, 3, MATCH(E296, 'IL TRM v14 Table'!$E$6:$I$6, 0)), "")</f>
        <v/>
      </c>
      <c r="J296" s="162"/>
      <c r="K296" s="162"/>
      <c r="L296" s="161">
        <f t="shared" si="17"/>
        <v>0</v>
      </c>
      <c r="M296" s="161">
        <f t="shared" si="16"/>
        <v>0</v>
      </c>
      <c r="N296" s="161" t="str">
        <f t="shared" si="18"/>
        <v/>
      </c>
      <c r="O296" s="161">
        <f t="shared" si="19"/>
        <v>0</v>
      </c>
      <c r="P296" s="165"/>
    </row>
    <row r="297" spans="1:16" x14ac:dyDescent="0.25">
      <c r="A297" s="160">
        <v>294</v>
      </c>
      <c r="B297" s="47"/>
      <c r="C297" s="47"/>
      <c r="D297" s="47"/>
      <c r="E297" s="46"/>
      <c r="F297" s="46"/>
      <c r="G297" s="264"/>
      <c r="H297" s="51"/>
      <c r="I297" s="161" t="str">
        <f>IFERROR(INDEX('IL TRM v14 Table'!$E$18:$I$20, 1, MATCH(E297, 'IL TRM v14 Table'!$E$6:$I$6, 0))*F297^2+INDEX('IL TRM v14 Table'!$E$18:$I$20, 2, MATCH(E297, 'IL TRM v14 Table'!$E$6:$I$6, 0))*F297+INDEX('IL TRM v14 Table'!$E$18:$I$20, 3, MATCH(E297, 'IL TRM v14 Table'!$E$6:$I$6, 0)), "")</f>
        <v/>
      </c>
      <c r="J297" s="162"/>
      <c r="K297" s="162"/>
      <c r="L297" s="161">
        <f t="shared" si="17"/>
        <v>0</v>
      </c>
      <c r="M297" s="161">
        <f t="shared" si="16"/>
        <v>0</v>
      </c>
      <c r="N297" s="161" t="str">
        <f t="shared" si="18"/>
        <v/>
      </c>
      <c r="O297" s="161">
        <f t="shared" si="19"/>
        <v>0</v>
      </c>
      <c r="P297" s="165"/>
    </row>
    <row r="298" spans="1:16" x14ac:dyDescent="0.25">
      <c r="A298" s="160">
        <v>295</v>
      </c>
      <c r="B298" s="47"/>
      <c r="C298" s="47"/>
      <c r="D298" s="47"/>
      <c r="E298" s="46"/>
      <c r="F298" s="46"/>
      <c r="G298" s="264"/>
      <c r="H298" s="51"/>
      <c r="I298" s="161" t="str">
        <f>IFERROR(INDEX('IL TRM v14 Table'!$E$18:$I$20, 1, MATCH(E298, 'IL TRM v14 Table'!$E$6:$I$6, 0))*F298^2+INDEX('IL TRM v14 Table'!$E$18:$I$20, 2, MATCH(E298, 'IL TRM v14 Table'!$E$6:$I$6, 0))*F298+INDEX('IL TRM v14 Table'!$E$18:$I$20, 3, MATCH(E298, 'IL TRM v14 Table'!$E$6:$I$6, 0)), "")</f>
        <v/>
      </c>
      <c r="J298" s="162"/>
      <c r="K298" s="162"/>
      <c r="L298" s="161">
        <f t="shared" si="17"/>
        <v>0</v>
      </c>
      <c r="M298" s="161">
        <f t="shared" si="16"/>
        <v>0</v>
      </c>
      <c r="N298" s="161" t="str">
        <f t="shared" si="18"/>
        <v/>
      </c>
      <c r="O298" s="161">
        <f t="shared" si="19"/>
        <v>0</v>
      </c>
      <c r="P298" s="165"/>
    </row>
    <row r="299" spans="1:16" x14ac:dyDescent="0.25">
      <c r="A299" s="160">
        <v>296</v>
      </c>
      <c r="B299" s="47"/>
      <c r="C299" s="47"/>
      <c r="D299" s="47"/>
      <c r="E299" s="46"/>
      <c r="F299" s="46"/>
      <c r="G299" s="264"/>
      <c r="H299" s="51"/>
      <c r="I299" s="161" t="str">
        <f>IFERROR(INDEX('IL TRM v14 Table'!$E$18:$I$20, 1, MATCH(E299, 'IL TRM v14 Table'!$E$6:$I$6, 0))*F299^2+INDEX('IL TRM v14 Table'!$E$18:$I$20, 2, MATCH(E299, 'IL TRM v14 Table'!$E$6:$I$6, 0))*F299+INDEX('IL TRM v14 Table'!$E$18:$I$20, 3, MATCH(E299, 'IL TRM v14 Table'!$E$6:$I$6, 0)), "")</f>
        <v/>
      </c>
      <c r="J299" s="162"/>
      <c r="K299" s="162"/>
      <c r="L299" s="161">
        <f t="shared" si="17"/>
        <v>0</v>
      </c>
      <c r="M299" s="161">
        <f t="shared" si="16"/>
        <v>0</v>
      </c>
      <c r="N299" s="161" t="str">
        <f t="shared" si="18"/>
        <v/>
      </c>
      <c r="O299" s="161">
        <f t="shared" si="19"/>
        <v>0</v>
      </c>
      <c r="P299" s="165"/>
    </row>
    <row r="300" spans="1:16" x14ac:dyDescent="0.25">
      <c r="A300" s="160">
        <v>297</v>
      </c>
      <c r="B300" s="47"/>
      <c r="C300" s="47"/>
      <c r="D300" s="47"/>
      <c r="E300" s="46"/>
      <c r="F300" s="46"/>
      <c r="G300" s="264"/>
      <c r="H300" s="51"/>
      <c r="I300" s="161" t="str">
        <f>IFERROR(INDEX('IL TRM v14 Table'!$E$18:$I$20, 1, MATCH(E300, 'IL TRM v14 Table'!$E$6:$I$6, 0))*F300^2+INDEX('IL TRM v14 Table'!$E$18:$I$20, 2, MATCH(E300, 'IL TRM v14 Table'!$E$6:$I$6, 0))*F300+INDEX('IL TRM v14 Table'!$E$18:$I$20, 3, MATCH(E300, 'IL TRM v14 Table'!$E$6:$I$6, 0)), "")</f>
        <v/>
      </c>
      <c r="J300" s="162"/>
      <c r="K300" s="162"/>
      <c r="L300" s="161">
        <f t="shared" si="17"/>
        <v>0</v>
      </c>
      <c r="M300" s="161">
        <f t="shared" si="16"/>
        <v>0</v>
      </c>
      <c r="N300" s="161" t="str">
        <f t="shared" si="18"/>
        <v/>
      </c>
      <c r="O300" s="161">
        <f t="shared" si="19"/>
        <v>0</v>
      </c>
      <c r="P300" s="165"/>
    </row>
    <row r="301" spans="1:16" x14ac:dyDescent="0.25">
      <c r="A301" s="160">
        <v>298</v>
      </c>
      <c r="B301" s="47"/>
      <c r="C301" s="47"/>
      <c r="D301" s="47"/>
      <c r="E301" s="46"/>
      <c r="F301" s="46"/>
      <c r="G301" s="264"/>
      <c r="H301" s="51"/>
      <c r="I301" s="161" t="str">
        <f>IFERROR(INDEX('IL TRM v14 Table'!$E$18:$I$20, 1, MATCH(E301, 'IL TRM v14 Table'!$E$6:$I$6, 0))*F301^2+INDEX('IL TRM v14 Table'!$E$18:$I$20, 2, MATCH(E301, 'IL TRM v14 Table'!$E$6:$I$6, 0))*F301+INDEX('IL TRM v14 Table'!$E$18:$I$20, 3, MATCH(E301, 'IL TRM v14 Table'!$E$6:$I$6, 0)), "")</f>
        <v/>
      </c>
      <c r="J301" s="162"/>
      <c r="K301" s="162"/>
      <c r="L301" s="161">
        <f t="shared" si="17"/>
        <v>0</v>
      </c>
      <c r="M301" s="161">
        <f t="shared" si="16"/>
        <v>0</v>
      </c>
      <c r="N301" s="161" t="str">
        <f t="shared" si="18"/>
        <v/>
      </c>
      <c r="O301" s="161">
        <f t="shared" si="19"/>
        <v>0</v>
      </c>
      <c r="P301" s="165"/>
    </row>
    <row r="302" spans="1:16" x14ac:dyDescent="0.25">
      <c r="A302" s="160">
        <v>299</v>
      </c>
      <c r="B302" s="47"/>
      <c r="C302" s="47"/>
      <c r="D302" s="47"/>
      <c r="E302" s="46"/>
      <c r="F302" s="46"/>
      <c r="G302" s="264"/>
      <c r="H302" s="51"/>
      <c r="I302" s="161" t="str">
        <f>IFERROR(INDEX('IL TRM v14 Table'!$E$18:$I$20, 1, MATCH(E302, 'IL TRM v14 Table'!$E$6:$I$6, 0))*F302^2+INDEX('IL TRM v14 Table'!$E$18:$I$20, 2, MATCH(E302, 'IL TRM v14 Table'!$E$6:$I$6, 0))*F302+INDEX('IL TRM v14 Table'!$E$18:$I$20, 3, MATCH(E302, 'IL TRM v14 Table'!$E$6:$I$6, 0)), "")</f>
        <v/>
      </c>
      <c r="J302" s="162"/>
      <c r="K302" s="162"/>
      <c r="L302" s="161">
        <f t="shared" si="17"/>
        <v>0</v>
      </c>
      <c r="M302" s="161">
        <f t="shared" si="16"/>
        <v>0</v>
      </c>
      <c r="N302" s="161" t="str">
        <f t="shared" si="18"/>
        <v/>
      </c>
      <c r="O302" s="161">
        <f t="shared" si="19"/>
        <v>0</v>
      </c>
      <c r="P302" s="165"/>
    </row>
    <row r="303" spans="1:16" x14ac:dyDescent="0.25">
      <c r="A303" s="160">
        <v>300</v>
      </c>
      <c r="B303" s="47"/>
      <c r="C303" s="47"/>
      <c r="D303" s="47"/>
      <c r="E303" s="46"/>
      <c r="F303" s="46"/>
      <c r="G303" s="264"/>
      <c r="H303" s="51"/>
      <c r="I303" s="161" t="str">
        <f>IFERROR(INDEX('IL TRM v14 Table'!$E$18:$I$20, 1, MATCH(E303, 'IL TRM v14 Table'!$E$6:$I$6, 0))*F303^2+INDEX('IL TRM v14 Table'!$E$18:$I$20, 2, MATCH(E303, 'IL TRM v14 Table'!$E$6:$I$6, 0))*F303+INDEX('IL TRM v14 Table'!$E$18:$I$20, 3, MATCH(E303, 'IL TRM v14 Table'!$E$6:$I$6, 0)), "")</f>
        <v/>
      </c>
      <c r="J303" s="162"/>
      <c r="K303" s="162"/>
      <c r="L303" s="161">
        <f t="shared" si="17"/>
        <v>0</v>
      </c>
      <c r="M303" s="161">
        <f t="shared" si="16"/>
        <v>0</v>
      </c>
      <c r="N303" s="161" t="str">
        <f t="shared" si="18"/>
        <v/>
      </c>
      <c r="O303" s="161">
        <f t="shared" si="19"/>
        <v>0</v>
      </c>
      <c r="P303" s="165"/>
    </row>
    <row r="304" spans="1:16" x14ac:dyDescent="0.25">
      <c r="B304" s="48"/>
      <c r="C304" s="48"/>
      <c r="D304" s="48"/>
      <c r="E304" s="49"/>
      <c r="F304" s="49"/>
      <c r="G304" s="49"/>
      <c r="J304" s="50"/>
      <c r="K304" s="50"/>
      <c r="L304" s="50"/>
      <c r="M304" s="50"/>
      <c r="N304" s="50"/>
      <c r="O304" s="50"/>
    </row>
  </sheetData>
  <protectedRanges>
    <protectedRange sqref="J4:J303 B4:G303" name="Edit Cells"/>
    <protectedRange sqref="K4:K303" name="Edit Cells_1_1"/>
  </protectedRanges>
  <mergeCells count="2">
    <mergeCell ref="N2:O2"/>
    <mergeCell ref="L2:M2"/>
  </mergeCells>
  <phoneticPr fontId="21" type="noConversion"/>
  <dataValidations count="4">
    <dataValidation type="list" allowBlank="1" showInputMessage="1" showErrorMessage="1" sqref="L304:O304 J4:K304" xr:uid="{D0C19FF1-FAF8-4D7A-A695-5F2A1DFB7A18}">
      <formula1>"Y, N"</formula1>
    </dataValidation>
    <dataValidation allowBlank="1" showInputMessage="1" showErrorMessage="1" promptTitle="Measured CFM" prompt="Use this cell only if a decibel reading was not obtained and CFM can be determined through some other method." sqref="G4:G303" xr:uid="{FE220A18-AA55-4E5F-B7F6-14AED3B373F7}"/>
    <dataValidation type="custom" allowBlank="1" showInputMessage="1" showErrorMessage="1" errorTitle="Input Error" error="If system pressure is greater than 150 PSI please contact the program to discuss calculation methodology." promptTitle="Pressure" prompt="Pressure reading should be taken from the nearest regulator." sqref="E4:E303" xr:uid="{0EF7BAF0-5715-40E5-9E5E-C18FDFA22FB7}">
      <formula1>E4&lt;=150</formula1>
    </dataValidation>
    <dataValidation type="custom" allowBlank="1" showInputMessage="1" showErrorMessage="1" errorTitle="Input Error" error="If dB Reading is greater than 100 db please contact the program to discuss calculation methodology." sqref="F4:F303" xr:uid="{C934B3A6-9F21-44F0-810C-1A0B156E33DF}">
      <formula1>F4&lt;=100</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B7B1-C247-4776-A2F4-18A49447281F}">
  <sheetPr>
    <tabColor theme="4" tint="0.79998168889431442"/>
  </sheetPr>
  <dimension ref="B2:N39"/>
  <sheetViews>
    <sheetView workbookViewId="0">
      <selection activeCell="E17" sqref="E17"/>
    </sheetView>
  </sheetViews>
  <sheetFormatPr defaultRowHeight="15" x14ac:dyDescent="0.25"/>
  <cols>
    <col min="1" max="1" width="9.140625" style="61"/>
    <col min="2" max="2" width="37.7109375" style="61" customWidth="1"/>
    <col min="3" max="7" width="19" style="61" customWidth="1"/>
    <col min="8" max="8" width="9.140625" style="61"/>
    <col min="9" max="9" width="9.28515625" style="61" customWidth="1"/>
    <col min="10" max="11" width="10.5703125" style="61" customWidth="1"/>
    <col min="12" max="12" width="38.5703125" style="61" bestFit="1" customWidth="1"/>
    <col min="13" max="13" width="10.85546875" style="61" customWidth="1"/>
    <col min="14" max="16384" width="9.140625" style="61"/>
  </cols>
  <sheetData>
    <row r="2" spans="2:7" x14ac:dyDescent="0.25">
      <c r="B2" s="176" t="s">
        <v>77</v>
      </c>
      <c r="C2" s="176"/>
      <c r="D2" s="176"/>
      <c r="E2" s="176"/>
      <c r="F2" s="176"/>
      <c r="G2" s="176"/>
    </row>
    <row r="3" spans="2:7" x14ac:dyDescent="0.25">
      <c r="B3" s="146" t="s">
        <v>0</v>
      </c>
      <c r="C3" s="39" t="str">
        <f>_xlfn.XLOOKUP(C$11,'Inputs and Calc'!$C$11:$G$11,'Inputs and Calc'!$C4:$G4,"",0,1)</f>
        <v>Compressor 1</v>
      </c>
      <c r="D3" s="39" t="str">
        <f>_xlfn.XLOOKUP(D$11,'Inputs and Calc'!$C$11:$G$11,'Inputs and Calc'!$C4:$G4,"",0,1)</f>
        <v>Compressor 2</v>
      </c>
      <c r="E3" s="39" t="str">
        <f>_xlfn.XLOOKUP(E$11,'Inputs and Calc'!$C$11:$G$11,'Inputs and Calc'!$C4:$G4,"",0,1)</f>
        <v>Compressor 3</v>
      </c>
      <c r="F3" s="39" t="str">
        <f>_xlfn.XLOOKUP(F$11,'Inputs and Calc'!$C$11:$G$11,'Inputs and Calc'!$C4:$G4,"",0,1)</f>
        <v>Compressor 4</v>
      </c>
      <c r="G3" s="39" t="str">
        <f>_xlfn.XLOOKUP(G$11,'Inputs and Calc'!$C$11:$G$11,'Inputs and Calc'!$C4:$G4,"",0,1)</f>
        <v>Compressor 5</v>
      </c>
    </row>
    <row r="4" spans="2:7" x14ac:dyDescent="0.25">
      <c r="B4" s="65" t="s">
        <v>8</v>
      </c>
      <c r="C4" s="28">
        <f>_xlfn.XLOOKUP(C$11,'Inputs and Calc'!$C$11:$G$11,'Inputs and Calc'!$C5:$G5,"",0,1)</f>
        <v>0</v>
      </c>
      <c r="D4" s="28">
        <f>_xlfn.XLOOKUP(D$11,'Inputs and Calc'!$C$11:$G$11,'Inputs and Calc'!$C5:$G5,"",0,1)</f>
        <v>0</v>
      </c>
      <c r="E4" s="28">
        <f>_xlfn.XLOOKUP(E$11,'Inputs and Calc'!$C$11:$G$11,'Inputs and Calc'!$C5:$G5,"",0,1)</f>
        <v>0</v>
      </c>
      <c r="F4" s="28">
        <f>_xlfn.XLOOKUP(F$11,'Inputs and Calc'!$C$11:$G$11,'Inputs and Calc'!$C5:$G5,"",0,1)</f>
        <v>0</v>
      </c>
      <c r="G4" s="28">
        <f>_xlfn.XLOOKUP(G$11,'Inputs and Calc'!$C$11:$G$11,'Inputs and Calc'!$C5:$G5,"",0,1)</f>
        <v>0</v>
      </c>
    </row>
    <row r="5" spans="2:7" x14ac:dyDescent="0.25">
      <c r="B5" s="65" t="s">
        <v>11</v>
      </c>
      <c r="C5" s="28">
        <f>_xlfn.XLOOKUP(C$11,'Inputs and Calc'!$C$11:$G$11,'Inputs and Calc'!$C6:$G6,"",0,1)</f>
        <v>0</v>
      </c>
      <c r="D5" s="28">
        <f>_xlfn.XLOOKUP(D$11,'Inputs and Calc'!$C$11:$G$11,'Inputs and Calc'!$C6:$G6,"",0,1)</f>
        <v>0</v>
      </c>
      <c r="E5" s="28">
        <f>_xlfn.XLOOKUP(E$11,'Inputs and Calc'!$C$11:$G$11,'Inputs and Calc'!$C6:$G6,"",0,1)</f>
        <v>0</v>
      </c>
      <c r="F5" s="28">
        <f>_xlfn.XLOOKUP(F$11,'Inputs and Calc'!$C$11:$G$11,'Inputs and Calc'!$C6:$G6,"",0,1)</f>
        <v>0</v>
      </c>
      <c r="G5" s="28">
        <f>_xlfn.XLOOKUP(G$11,'Inputs and Calc'!$C$11:$G$11,'Inputs and Calc'!$C6:$G6,"",0,1)</f>
        <v>0</v>
      </c>
    </row>
    <row r="6" spans="2:7" s="37" customFormat="1" ht="45" x14ac:dyDescent="0.25">
      <c r="B6" s="127" t="s">
        <v>14</v>
      </c>
      <c r="C6" s="38">
        <f>_xlfn.XLOOKUP(C$11,'Inputs and Calc'!$C$11:$G$11,'Inputs and Calc'!$C7:$G7,"",0,1)</f>
        <v>0</v>
      </c>
      <c r="D6" s="38">
        <f>_xlfn.XLOOKUP(D$11,'Inputs and Calc'!$C$11:$G$11,'Inputs and Calc'!$C7:$G7,"",0,1)</f>
        <v>0</v>
      </c>
      <c r="E6" s="38">
        <f>_xlfn.XLOOKUP(E$11,'Inputs and Calc'!$C$11:$G$11,'Inputs and Calc'!$C7:$G7,"",0,1)</f>
        <v>0</v>
      </c>
      <c r="F6" s="38">
        <f>_xlfn.XLOOKUP(F$11,'Inputs and Calc'!$C$11:$G$11,'Inputs and Calc'!$C7:$G7,"",0,1)</f>
        <v>0</v>
      </c>
      <c r="G6" s="38">
        <f>_xlfn.XLOOKUP(G$11,'Inputs and Calc'!$C$11:$G$11,'Inputs and Calc'!$C7:$G7,"",0,1)</f>
        <v>0</v>
      </c>
    </row>
    <row r="7" spans="2:7" x14ac:dyDescent="0.25">
      <c r="B7" s="65" t="s">
        <v>15</v>
      </c>
      <c r="C7" s="28">
        <f>_xlfn.XLOOKUP(C$11,'Inputs and Calc'!$C$11:$G$11,'Inputs and Calc'!$C8:$G8,"",0,1)</f>
        <v>0</v>
      </c>
      <c r="D7" s="28">
        <f>_xlfn.XLOOKUP(D$11,'Inputs and Calc'!$C$11:$G$11,'Inputs and Calc'!$C8:$G8,"",0,1)</f>
        <v>0</v>
      </c>
      <c r="E7" s="28">
        <f>_xlfn.XLOOKUP(E$11,'Inputs and Calc'!$C$11:$G$11,'Inputs and Calc'!$C8:$G8,"",0,1)</f>
        <v>0</v>
      </c>
      <c r="F7" s="28">
        <f>_xlfn.XLOOKUP(F$11,'Inputs and Calc'!$C$11:$G$11,'Inputs and Calc'!$C8:$G8,"",0,1)</f>
        <v>0</v>
      </c>
      <c r="G7" s="28">
        <f>_xlfn.XLOOKUP(G$11,'Inputs and Calc'!$C$11:$G$11,'Inputs and Calc'!$C8:$G8,"",0,1)</f>
        <v>0</v>
      </c>
    </row>
    <row r="8" spans="2:7" x14ac:dyDescent="0.25">
      <c r="B8" s="65" t="s">
        <v>17</v>
      </c>
      <c r="C8" s="28">
        <f>_xlfn.XLOOKUP(C$11,'Inputs and Calc'!$C$11:$G$11,'Inputs and Calc'!$C9:$G9,"",0,1)</f>
        <v>0</v>
      </c>
      <c r="D8" s="28">
        <f>_xlfn.XLOOKUP(D$11,'Inputs and Calc'!$C$11:$G$11,'Inputs and Calc'!$C9:$G9,"",0,1)</f>
        <v>0</v>
      </c>
      <c r="E8" s="28">
        <f>_xlfn.XLOOKUP(E$11,'Inputs and Calc'!$C$11:$G$11,'Inputs and Calc'!$C9:$G9,"",0,1)</f>
        <v>0</v>
      </c>
      <c r="F8" s="28">
        <f>_xlfn.XLOOKUP(F$11,'Inputs and Calc'!$C$11:$G$11,'Inputs and Calc'!$C9:$G9,"",0,1)</f>
        <v>0</v>
      </c>
      <c r="G8" s="28">
        <f>_xlfn.XLOOKUP(G$11,'Inputs and Calc'!$C$11:$G$11,'Inputs and Calc'!$C9:$G9,"",0,1)</f>
        <v>0</v>
      </c>
    </row>
    <row r="9" spans="2:7" ht="45" x14ac:dyDescent="0.25">
      <c r="B9" s="65" t="s">
        <v>19</v>
      </c>
      <c r="C9" s="38">
        <f>_xlfn.XLOOKUP(C$11,'Inputs and Calc'!$C$11:$G$11,'Inputs and Calc'!$C10:$G10,"",0,1)</f>
        <v>0</v>
      </c>
      <c r="D9" s="38">
        <f>_xlfn.XLOOKUP(D$11,'Inputs and Calc'!$C$11:$G$11,'Inputs and Calc'!$C10:$G10,"",0,1)</f>
        <v>0</v>
      </c>
      <c r="E9" s="38">
        <f>_xlfn.XLOOKUP(E$11,'Inputs and Calc'!$C$11:$G$11,'Inputs and Calc'!$C10:$G10,"",0,1)</f>
        <v>0</v>
      </c>
      <c r="F9" s="38">
        <f>_xlfn.XLOOKUP(F$11,'Inputs and Calc'!$C$11:$G$11,'Inputs and Calc'!$C10:$G10,"",0,1)</f>
        <v>0</v>
      </c>
      <c r="G9" s="38">
        <f>_xlfn.XLOOKUP(G$11,'Inputs and Calc'!$C$11:$G$11,'Inputs and Calc'!$C10:$G10,"",0,1)</f>
        <v>0</v>
      </c>
    </row>
    <row r="10" spans="2:7" x14ac:dyDescent="0.25">
      <c r="B10" s="65" t="s">
        <v>126</v>
      </c>
      <c r="C10" s="38">
        <f>_xlfn.XLOOKUP(C$11,'Inputs and Calc'!$C$11:$G$11,'Inputs and Calc'!$C12:$G12,"",0,1)</f>
        <v>0</v>
      </c>
      <c r="D10" s="38">
        <f>_xlfn.XLOOKUP(D$11,'Inputs and Calc'!$C$11:$G$11,'Inputs and Calc'!$C12:$G12,"",0,1)</f>
        <v>0</v>
      </c>
      <c r="E10" s="38">
        <f>_xlfn.XLOOKUP(E$11,'Inputs and Calc'!$C$11:$G$11,'Inputs and Calc'!$C12:$G12,"",0,1)</f>
        <v>0</v>
      </c>
      <c r="F10" s="38">
        <f>_xlfn.XLOOKUP(F$11,'Inputs and Calc'!$C$11:$G$11,'Inputs and Calc'!$C12:$G12,"",0,1)</f>
        <v>0</v>
      </c>
      <c r="G10" s="38">
        <f>_xlfn.XLOOKUP(G$11,'Inputs and Calc'!$C$11:$G$11,'Inputs and Calc'!$C12:$G12,"",0,1)</f>
        <v>0</v>
      </c>
    </row>
    <row r="11" spans="2:7" x14ac:dyDescent="0.25">
      <c r="B11" s="146" t="s">
        <v>22</v>
      </c>
      <c r="C11" s="39">
        <v>1</v>
      </c>
      <c r="D11" s="39">
        <v>2</v>
      </c>
      <c r="E11" s="39">
        <v>3</v>
      </c>
      <c r="F11" s="39">
        <v>4</v>
      </c>
      <c r="G11" s="39">
        <v>5</v>
      </c>
    </row>
    <row r="13" spans="2:7" x14ac:dyDescent="0.25">
      <c r="B13" s="63" t="s">
        <v>78</v>
      </c>
    </row>
    <row r="14" spans="2:7" x14ac:dyDescent="0.25">
      <c r="B14" s="61" t="s">
        <v>12</v>
      </c>
      <c r="C14" s="147">
        <f>'Inputs and Calc'!J6</f>
        <v>0</v>
      </c>
    </row>
    <row r="15" spans="2:7" x14ac:dyDescent="0.25">
      <c r="B15" s="61" t="s">
        <v>21</v>
      </c>
      <c r="C15" s="147">
        <f>'Inputs and Calc'!J10</f>
        <v>0</v>
      </c>
    </row>
    <row r="17" spans="2:14" x14ac:dyDescent="0.25">
      <c r="B17" s="63" t="s">
        <v>24</v>
      </c>
    </row>
    <row r="18" spans="2:14" x14ac:dyDescent="0.25">
      <c r="B18" s="61" t="s">
        <v>29</v>
      </c>
      <c r="C18" s="28">
        <f>'Inputs and Calc'!J14</f>
        <v>0</v>
      </c>
    </row>
    <row r="20" spans="2:14" x14ac:dyDescent="0.25">
      <c r="B20" s="63" t="s">
        <v>79</v>
      </c>
    </row>
    <row r="21" spans="2:14" x14ac:dyDescent="0.25">
      <c r="B21" s="44" t="s">
        <v>80</v>
      </c>
      <c r="C21" s="28">
        <f>IF(C14&lt;=C8,1,IF(C14&lt;=SUM(C8:D8),2,IF(C14&lt;=SUM(C8:E8),3,IF(C14&lt;=SUM(C8:F8),4,IF(C14&lt;=SUM(C8:G8),5,"savings too high")))))</f>
        <v>1</v>
      </c>
    </row>
    <row r="22" spans="2:14" x14ac:dyDescent="0.25">
      <c r="B22" s="44" t="s">
        <v>81</v>
      </c>
      <c r="C22" s="28">
        <f>IF(C15&lt;=C8,1,IF(C15&lt;=SUM(C8:D8),2,IF(C15&lt;=SUM(C8:E8),3,IF(C15&lt;=SUM(C8:F8),4,IF(C15&lt;=SUM(C8:G8),5,"savings too high")))))</f>
        <v>1</v>
      </c>
    </row>
    <row r="23" spans="2:14" x14ac:dyDescent="0.25">
      <c r="B23" s="44" t="s">
        <v>82</v>
      </c>
      <c r="C23" s="28">
        <f>MIN(COUNTIF(C7:G7,"&gt;"&amp;0), COUNTIF(C10:G10,"No"))</f>
        <v>0</v>
      </c>
    </row>
    <row r="24" spans="2:14" x14ac:dyDescent="0.25">
      <c r="J24" s="176" t="s">
        <v>57</v>
      </c>
      <c r="K24" s="176"/>
      <c r="L24" s="176"/>
      <c r="M24" s="176"/>
      <c r="N24" s="176"/>
    </row>
    <row r="25" spans="2:14" x14ac:dyDescent="0.25">
      <c r="B25" s="62" t="s">
        <v>83</v>
      </c>
      <c r="C25" s="62"/>
      <c r="D25" s="62"/>
      <c r="E25" s="62"/>
      <c r="F25" s="62"/>
      <c r="G25" s="62"/>
      <c r="H25" s="62"/>
      <c r="J25" s="195" t="s">
        <v>86</v>
      </c>
      <c r="K25" s="190" t="s">
        <v>87</v>
      </c>
      <c r="L25" s="190"/>
      <c r="M25" s="190"/>
      <c r="N25" s="190"/>
    </row>
    <row r="26" spans="2:14" x14ac:dyDescent="0.25">
      <c r="B26" s="107" t="s">
        <v>84</v>
      </c>
      <c r="C26" s="107" t="str">
        <f>IF(C3="","None",C3)</f>
        <v>Compressor 1</v>
      </c>
      <c r="D26" s="107" t="str">
        <f>IF(D3="","None",D3)</f>
        <v>Compressor 2</v>
      </c>
      <c r="E26" s="107" t="str">
        <f>IF(E3="","None",E3)</f>
        <v>Compressor 3</v>
      </c>
      <c r="F26" s="107" t="str">
        <f>IF(F3="","None",F3)</f>
        <v>Compressor 4</v>
      </c>
      <c r="G26" s="107" t="str">
        <f>IF(G3="","None",G3)</f>
        <v>Compressor 5</v>
      </c>
      <c r="H26" s="107" t="s">
        <v>85</v>
      </c>
      <c r="J26" s="195"/>
      <c r="K26" s="190"/>
      <c r="L26" s="190"/>
      <c r="M26" s="190"/>
      <c r="N26" s="190"/>
    </row>
    <row r="27" spans="2:14" x14ac:dyDescent="0.25">
      <c r="B27" s="65" t="s">
        <v>86</v>
      </c>
      <c r="C27" s="143">
        <f>C14</f>
        <v>0</v>
      </c>
      <c r="D27" s="143">
        <v>0</v>
      </c>
      <c r="E27" s="143">
        <v>0</v>
      </c>
      <c r="F27" s="143">
        <v>0</v>
      </c>
      <c r="G27" s="143">
        <v>0</v>
      </c>
      <c r="H27" s="143">
        <f>SUM(C27:G27)</f>
        <v>0</v>
      </c>
      <c r="J27" s="191" t="s">
        <v>88</v>
      </c>
      <c r="K27" s="190" t="s">
        <v>89</v>
      </c>
      <c r="L27" s="190"/>
      <c r="M27" s="190"/>
      <c r="N27" s="190"/>
    </row>
    <row r="28" spans="2:14" ht="15" customHeight="1" x14ac:dyDescent="0.25">
      <c r="B28" s="65" t="s">
        <v>88</v>
      </c>
      <c r="C28" s="143">
        <f>IF(C11&gt;$C$23,0,(C8/SUMIF($C$10:$G$10, "No", $C$8:$G$8))*$C$14)</f>
        <v>0</v>
      </c>
      <c r="D28" s="143">
        <f t="shared" ref="D28:F28" si="0">IF(D11&gt;$C$23,0,(D8/SUMIF($C$10:$G$10, "No", $C$8:$G$8))*$C$14)</f>
        <v>0</v>
      </c>
      <c r="E28" s="143">
        <f t="shared" si="0"/>
        <v>0</v>
      </c>
      <c r="F28" s="143">
        <f t="shared" si="0"/>
        <v>0</v>
      </c>
      <c r="G28" s="143">
        <f>IF(G11&gt;$C$23,0,(G8/SUMIF($C$10:$G$10, "No", $C$8:$G$8))*$C$14)</f>
        <v>0</v>
      </c>
      <c r="H28" s="143">
        <f t="shared" ref="H28:H31" si="1">SUM(C28:G28)</f>
        <v>0</v>
      </c>
      <c r="J28" s="191"/>
      <c r="K28" s="190"/>
      <c r="L28" s="190"/>
      <c r="M28" s="190"/>
      <c r="N28" s="190"/>
    </row>
    <row r="29" spans="2:14" x14ac:dyDescent="0.25">
      <c r="B29" s="65" t="s">
        <v>90</v>
      </c>
      <c r="C29" s="144">
        <f>MIN(C14,C8*0.8)</f>
        <v>0</v>
      </c>
      <c r="D29" s="143">
        <f>IF(D11&gt;$C$23,0,MIN($C$14-SUM($C$29:C29),D8))</f>
        <v>0</v>
      </c>
      <c r="E29" s="143">
        <f>IF(E11&gt;$C$23,0,MIN($C$14-SUM($C$29:D29),E8))</f>
        <v>0</v>
      </c>
      <c r="F29" s="143">
        <f>IF(F11&gt;$C$23,0,MIN($C$14-SUM($C$29:E29),F8))</f>
        <v>0</v>
      </c>
      <c r="G29" s="143">
        <f>IF(G11&gt;$C$23,0,MIN($C$14-SUM($C$29:F29),G8))</f>
        <v>0</v>
      </c>
      <c r="H29" s="143">
        <f t="shared" si="1"/>
        <v>0</v>
      </c>
      <c r="J29" s="192" t="s">
        <v>90</v>
      </c>
      <c r="K29" s="190" t="s">
        <v>91</v>
      </c>
      <c r="L29" s="190"/>
      <c r="M29" s="190"/>
      <c r="N29" s="190"/>
    </row>
    <row r="30" spans="2:14" x14ac:dyDescent="0.25">
      <c r="B30" s="65" t="s">
        <v>30</v>
      </c>
      <c r="C30" s="144">
        <f>C14-SUM(D30:G30)</f>
        <v>0</v>
      </c>
      <c r="D30" s="143">
        <f>IF(D11&gt;$C$21,0,D8)</f>
        <v>0</v>
      </c>
      <c r="E30" s="143">
        <f>IF(E11&gt;$C$21,0,E8)</f>
        <v>0</v>
      </c>
      <c r="F30" s="143">
        <f>IF(F11&gt;$C$21,0,F8)</f>
        <v>0</v>
      </c>
      <c r="G30" s="143">
        <f>IF(G11&gt;$C$21,0,G8)</f>
        <v>0</v>
      </c>
      <c r="H30" s="143">
        <f>SUM(C30:G30)</f>
        <v>0</v>
      </c>
      <c r="J30" s="193"/>
      <c r="K30" s="190"/>
      <c r="L30" s="190"/>
      <c r="M30" s="190"/>
      <c r="N30" s="190"/>
    </row>
    <row r="31" spans="2:14" x14ac:dyDescent="0.25">
      <c r="B31" s="145" t="s">
        <v>92</v>
      </c>
      <c r="C31" s="83" t="e">
        <f>VLOOKUP($C$18,$B$27:$G$30,2,FALSE)</f>
        <v>#N/A</v>
      </c>
      <c r="D31" s="83" t="e">
        <f>VLOOKUP($C$18,$B$27:$G$30,3,FALSE)</f>
        <v>#N/A</v>
      </c>
      <c r="E31" s="83" t="e">
        <f>VLOOKUP($C$18,$B$27:$G$30,4,FALSE)</f>
        <v>#N/A</v>
      </c>
      <c r="F31" s="83" t="e">
        <f>VLOOKUP($C$18,$B$27:$G$30,5,FALSE)</f>
        <v>#N/A</v>
      </c>
      <c r="G31" s="83" t="e">
        <f>VLOOKUP($C$18,$B$27:$G$30,6,FALSE)</f>
        <v>#N/A</v>
      </c>
      <c r="H31" s="83" t="e">
        <f t="shared" si="1"/>
        <v>#N/A</v>
      </c>
      <c r="J31" s="194"/>
      <c r="K31" s="190"/>
      <c r="L31" s="190"/>
      <c r="M31" s="190"/>
      <c r="N31" s="190"/>
    </row>
    <row r="32" spans="2:14" x14ac:dyDescent="0.25">
      <c r="J32" s="191" t="s">
        <v>30</v>
      </c>
      <c r="K32" s="190" t="s">
        <v>94</v>
      </c>
      <c r="L32" s="190"/>
      <c r="M32" s="190"/>
      <c r="N32" s="190"/>
    </row>
    <row r="33" spans="2:14" x14ac:dyDescent="0.25">
      <c r="B33" s="62" t="s">
        <v>93</v>
      </c>
      <c r="C33" s="62"/>
      <c r="D33" s="62"/>
      <c r="E33" s="62"/>
      <c r="F33" s="62"/>
      <c r="G33" s="62"/>
      <c r="H33" s="62"/>
      <c r="J33" s="191"/>
      <c r="K33" s="190"/>
      <c r="L33" s="190"/>
      <c r="M33" s="190"/>
      <c r="N33" s="190"/>
    </row>
    <row r="34" spans="2:14" x14ac:dyDescent="0.25">
      <c r="B34" s="107" t="s">
        <v>84</v>
      </c>
      <c r="C34" s="107" t="str">
        <f>IF(C3="","None",C3)</f>
        <v>Compressor 1</v>
      </c>
      <c r="D34" s="107" t="str">
        <f>IF(D3="","None",D3)</f>
        <v>Compressor 2</v>
      </c>
      <c r="E34" s="107" t="str">
        <f>IF(E3="","None",E3)</f>
        <v>Compressor 3</v>
      </c>
      <c r="F34" s="107" t="str">
        <f>IF(F3="","None",F3)</f>
        <v>Compressor 4</v>
      </c>
      <c r="G34" s="107" t="str">
        <f>IF(G3="","None",G3)</f>
        <v>Compressor 5</v>
      </c>
      <c r="H34" s="107" t="s">
        <v>85</v>
      </c>
      <c r="J34" s="191"/>
      <c r="K34" s="190"/>
      <c r="L34" s="190"/>
      <c r="M34" s="190"/>
      <c r="N34" s="190"/>
    </row>
    <row r="35" spans="2:14" x14ac:dyDescent="0.25">
      <c r="B35" s="65" t="s">
        <v>86</v>
      </c>
      <c r="C35" s="143">
        <f>C15</f>
        <v>0</v>
      </c>
      <c r="D35" s="143">
        <v>0</v>
      </c>
      <c r="E35" s="143">
        <v>0</v>
      </c>
      <c r="F35" s="143">
        <v>0</v>
      </c>
      <c r="G35" s="143">
        <v>0</v>
      </c>
      <c r="H35" s="143">
        <f>SUM(C35:G35)</f>
        <v>0</v>
      </c>
    </row>
    <row r="36" spans="2:14" x14ac:dyDescent="0.25">
      <c r="B36" s="65" t="s">
        <v>88</v>
      </c>
      <c r="C36" s="143">
        <f>IF(C11&gt;$C$23,0,(C8/SUM($C$8:$G$8))*$C$15)</f>
        <v>0</v>
      </c>
      <c r="D36" s="143">
        <f>IF(D11&gt;$C$23,0,(D8/SUM($C$8:$G$8))*$C$15)</f>
        <v>0</v>
      </c>
      <c r="E36" s="143">
        <f>IF(E11&gt;$C$23,0,(E8/SUM($C$8:$G$8))*$C$15)</f>
        <v>0</v>
      </c>
      <c r="F36" s="143">
        <f>IF(F11&gt;$C$23,0,(F8/SUM($C$8:$G$8))*$C$15)</f>
        <v>0</v>
      </c>
      <c r="G36" s="143">
        <f>IF(G11&gt;$C$23,0,(G8/SUM($C$8:$G$8))*$C$15)</f>
        <v>0</v>
      </c>
      <c r="H36" s="143">
        <f t="shared" ref="H36:H39" si="2">SUM(C36:G36)</f>
        <v>0</v>
      </c>
    </row>
    <row r="37" spans="2:14" x14ac:dyDescent="0.25">
      <c r="B37" s="65" t="s">
        <v>90</v>
      </c>
      <c r="C37" s="144">
        <f>MIN(C15,C8*0.8)</f>
        <v>0</v>
      </c>
      <c r="D37" s="143">
        <f>IF(D11&gt;$C$23,0,MIN($C$15-SUM($C$37:C37),D8))</f>
        <v>0</v>
      </c>
      <c r="E37" s="143">
        <f>IF(E11&gt;$C$23,0,MIN($C$15-SUM($C$37:D37),E8))</f>
        <v>0</v>
      </c>
      <c r="F37" s="143">
        <f>IF(F11&gt;$C$23,0,MIN($C$15-SUM($C$37:E37),F8))</f>
        <v>0</v>
      </c>
      <c r="G37" s="143">
        <f>IF(G11&gt;$C$23,0,MIN($C$15-SUM($C$37:F37),G8))</f>
        <v>0</v>
      </c>
      <c r="H37" s="143">
        <f t="shared" si="2"/>
        <v>0</v>
      </c>
    </row>
    <row r="38" spans="2:14" x14ac:dyDescent="0.25">
      <c r="B38" s="65" t="s">
        <v>30</v>
      </c>
      <c r="C38" s="144">
        <f>C15-SUM(D38:G38)</f>
        <v>0</v>
      </c>
      <c r="D38" s="143">
        <f>IF(D11&gt;$C$22,0,D8)</f>
        <v>0</v>
      </c>
      <c r="E38" s="143">
        <f>IF(E11&gt;$C$22,0,E8)</f>
        <v>0</v>
      </c>
      <c r="F38" s="143">
        <f>IF(F11&gt;$C$22,0,F8)</f>
        <v>0</v>
      </c>
      <c r="G38" s="143">
        <f>IF(G11&gt;$C$22,0,G8)</f>
        <v>0</v>
      </c>
      <c r="H38" s="143">
        <f t="shared" si="2"/>
        <v>0</v>
      </c>
    </row>
    <row r="39" spans="2:14" x14ac:dyDescent="0.25">
      <c r="B39" s="145" t="s">
        <v>95</v>
      </c>
      <c r="C39" s="83" t="e">
        <f>VLOOKUP($C$18,$B$35:$G$38,2,FALSE)</f>
        <v>#N/A</v>
      </c>
      <c r="D39" s="83" t="e">
        <f>VLOOKUP($C$18,$B$35:$G$38,3,FALSE)</f>
        <v>#N/A</v>
      </c>
      <c r="E39" s="83" t="e">
        <f>VLOOKUP($C$18,$B$35:$G$38,4,FALSE)</f>
        <v>#N/A</v>
      </c>
      <c r="F39" s="83" t="e">
        <f>VLOOKUP($C$18,$B$35:$G$38,5,FALSE)</f>
        <v>#N/A</v>
      </c>
      <c r="G39" s="83" t="e">
        <f>VLOOKUP($C$18,$B$35:$G$38,6,FALSE)</f>
        <v>#N/A</v>
      </c>
      <c r="H39" s="83" t="e">
        <f t="shared" si="2"/>
        <v>#N/A</v>
      </c>
    </row>
  </sheetData>
  <mergeCells count="10">
    <mergeCell ref="B2:G2"/>
    <mergeCell ref="J24:N24"/>
    <mergeCell ref="K27:N28"/>
    <mergeCell ref="K29:N31"/>
    <mergeCell ref="K32:N34"/>
    <mergeCell ref="J32:J34"/>
    <mergeCell ref="J27:J28"/>
    <mergeCell ref="J29:J31"/>
    <mergeCell ref="J25:J26"/>
    <mergeCell ref="K25:N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D2951-E07A-49BF-9B9E-658E741BCF2A}">
  <sheetPr>
    <tabColor theme="4" tint="0.79998168889431442"/>
  </sheetPr>
  <dimension ref="B1:T39"/>
  <sheetViews>
    <sheetView workbookViewId="0">
      <selection activeCell="C19" sqref="C19"/>
    </sheetView>
  </sheetViews>
  <sheetFormatPr defaultRowHeight="15" x14ac:dyDescent="0.25"/>
  <cols>
    <col min="1" max="1" width="9.140625" style="61"/>
    <col min="2" max="2" width="32.140625" style="61" customWidth="1"/>
    <col min="3" max="4" width="17.42578125" style="61" bestFit="1" customWidth="1"/>
    <col min="5" max="7" width="18" style="61" customWidth="1"/>
    <col min="8" max="8" width="53.42578125" style="61" bestFit="1" customWidth="1"/>
    <col min="9" max="9" width="28.85546875" style="61" bestFit="1" customWidth="1"/>
    <col min="10" max="10" width="22.28515625" style="61" customWidth="1"/>
    <col min="11" max="11" width="10.140625" style="61" bestFit="1" customWidth="1"/>
    <col min="12" max="12" width="9.140625" style="61"/>
    <col min="13" max="13" width="16.7109375" style="61" bestFit="1" customWidth="1"/>
    <col min="14" max="14" width="10.28515625" style="61" bestFit="1" customWidth="1"/>
    <col min="15" max="16384" width="9.140625" style="61"/>
  </cols>
  <sheetData>
    <row r="1" spans="2:20" x14ac:dyDescent="0.25">
      <c r="I1" s="58" t="s">
        <v>156</v>
      </c>
      <c r="J1" s="196" t="s">
        <v>157</v>
      </c>
      <c r="K1" s="196"/>
      <c r="L1" s="196"/>
      <c r="M1" s="196"/>
    </row>
    <row r="2" spans="2:20" x14ac:dyDescent="0.25">
      <c r="B2" s="176" t="s">
        <v>77</v>
      </c>
      <c r="C2" s="176"/>
      <c r="D2" s="176"/>
      <c r="E2" s="176"/>
      <c r="F2" s="176"/>
      <c r="G2" s="176"/>
      <c r="I2" s="176" t="s">
        <v>96</v>
      </c>
      <c r="J2" s="176"/>
    </row>
    <row r="3" spans="2:20" ht="25.5" x14ac:dyDescent="0.25">
      <c r="B3" s="63" t="s">
        <v>0</v>
      </c>
      <c r="C3" s="64" t="str">
        <f>_xlfn.XLOOKUP(C$12,'Inputs and Calc'!$C$11:$G$11,'Inputs and Calc'!$C4:$G4,"",0,1)</f>
        <v>Compressor 1</v>
      </c>
      <c r="D3" s="64" t="str">
        <f>_xlfn.XLOOKUP(D$12,'Inputs and Calc'!$C$11:$G$11,'Inputs and Calc'!$C4:$G4,"",0,1)</f>
        <v>Compressor 2</v>
      </c>
      <c r="E3" s="64" t="str">
        <f>_xlfn.XLOOKUP(E$12,'Inputs and Calc'!$C$11:$G$11,'Inputs and Calc'!$C4:$G4,"",0,1)</f>
        <v>Compressor 3</v>
      </c>
      <c r="F3" s="64" t="str">
        <f>_xlfn.XLOOKUP(F$12,'Inputs and Calc'!$C$11:$G$11,'Inputs and Calc'!$C4:$G4,"",0,1)</f>
        <v>Compressor 4</v>
      </c>
      <c r="G3" s="64" t="str">
        <f>_xlfn.XLOOKUP(G$12,'Inputs and Calc'!$C$11:$G$11,'Inputs and Calc'!$C4:$G4,"",0,1)</f>
        <v>Compressor 5</v>
      </c>
      <c r="I3" s="62" t="s">
        <v>97</v>
      </c>
      <c r="J3" s="62" t="s">
        <v>98</v>
      </c>
      <c r="K3" s="65" t="s">
        <v>168</v>
      </c>
      <c r="M3" s="32" t="s">
        <v>131</v>
      </c>
      <c r="N3" s="32" t="s">
        <v>132</v>
      </c>
    </row>
    <row r="4" spans="2:20" x14ac:dyDescent="0.25">
      <c r="B4" s="61" t="s">
        <v>8</v>
      </c>
      <c r="C4" s="38">
        <f>_xlfn.XLOOKUP(C$12,'Inputs and Calc'!$C$11:$G$11,'Inputs and Calc'!$C5:$G5,"",0,1)</f>
        <v>0</v>
      </c>
      <c r="D4" s="38">
        <f>_xlfn.XLOOKUP(D$12,'Inputs and Calc'!$C$11:$G$11,'Inputs and Calc'!$C5:$G5,"",0,1)</f>
        <v>0</v>
      </c>
      <c r="E4" s="38">
        <f>_xlfn.XLOOKUP(E$12,'Inputs and Calc'!$C$11:$G$11,'Inputs and Calc'!$C5:$G5,"",0,1)</f>
        <v>0</v>
      </c>
      <c r="F4" s="28">
        <f>_xlfn.XLOOKUP(F$12,'Inputs and Calc'!$C$11:$G$11,'Inputs and Calc'!$C5:$G5,"",0,1)</f>
        <v>0</v>
      </c>
      <c r="G4" s="28">
        <f>_xlfn.XLOOKUP(G$12,'Inputs and Calc'!$C$11:$G$11,'Inputs and Calc'!$C5:$G5,"",0,1)</f>
        <v>0</v>
      </c>
      <c r="I4" s="59" t="s">
        <v>158</v>
      </c>
      <c r="J4" s="60">
        <v>1</v>
      </c>
      <c r="K4" s="66" t="s">
        <v>167</v>
      </c>
      <c r="M4" s="33" t="s">
        <v>133</v>
      </c>
      <c r="N4" s="34">
        <v>0.59</v>
      </c>
    </row>
    <row r="5" spans="2:20" x14ac:dyDescent="0.25">
      <c r="B5" s="61" t="s">
        <v>11</v>
      </c>
      <c r="C5" s="28">
        <f>_xlfn.XLOOKUP(C$12,'Inputs and Calc'!$C$11:$G$11,'Inputs and Calc'!$C6:$G6,"",0,1)</f>
        <v>0</v>
      </c>
      <c r="D5" s="28">
        <f>_xlfn.XLOOKUP(D$12,'Inputs and Calc'!$C$11:$G$11,'Inputs and Calc'!$C6:$G6,"",0,1)</f>
        <v>0</v>
      </c>
      <c r="E5" s="28">
        <f>_xlfn.XLOOKUP(E$12,'Inputs and Calc'!$C$11:$G$11,'Inputs and Calc'!$C6:$G6,"",0,1)</f>
        <v>0</v>
      </c>
      <c r="F5" s="28">
        <f>_xlfn.XLOOKUP(F$12,'Inputs and Calc'!$C$11:$G$11,'Inputs and Calc'!$C6:$G6,"",0,1)</f>
        <v>0</v>
      </c>
      <c r="G5" s="28">
        <f>_xlfn.XLOOKUP(G$12,'Inputs and Calc'!$C$11:$G$11,'Inputs and Calc'!$C6:$G6,"",0,1)</f>
        <v>0</v>
      </c>
      <c r="I5" s="59" t="s">
        <v>159</v>
      </c>
      <c r="J5" s="60">
        <v>0.74</v>
      </c>
      <c r="K5" s="66" t="s">
        <v>167</v>
      </c>
      <c r="M5" s="33" t="s">
        <v>134</v>
      </c>
      <c r="N5" s="34">
        <v>0.95</v>
      </c>
    </row>
    <row r="6" spans="2:20" ht="45" x14ac:dyDescent="0.25">
      <c r="B6" s="44" t="s">
        <v>14</v>
      </c>
      <c r="C6" s="38">
        <f>_xlfn.XLOOKUP(C$12,'Inputs and Calc'!$C$11:$G$11,'Inputs and Calc'!$C7:$G7,"",0,1)</f>
        <v>0</v>
      </c>
      <c r="D6" s="38">
        <f>_xlfn.XLOOKUP(D$12,'Inputs and Calc'!$C$11:$G$11,'Inputs and Calc'!$C7:$G7,"",0,1)</f>
        <v>0</v>
      </c>
      <c r="E6" s="38">
        <f>_xlfn.XLOOKUP(E$12,'Inputs and Calc'!$C$11:$G$11,'Inputs and Calc'!$C7:$G7,"",0,1)</f>
        <v>0</v>
      </c>
      <c r="F6" s="28">
        <f>_xlfn.XLOOKUP(F$12,'Inputs and Calc'!$C$11:$G$11,'Inputs and Calc'!$C7:$G7,"",0,1)</f>
        <v>0</v>
      </c>
      <c r="G6" s="28">
        <f>_xlfn.XLOOKUP(G$12,'Inputs and Calc'!$C$11:$G$11,'Inputs and Calc'!$C7:$G7,"",0,1)</f>
        <v>0</v>
      </c>
      <c r="I6" s="59" t="s">
        <v>160</v>
      </c>
      <c r="J6" s="60">
        <v>0.73</v>
      </c>
      <c r="K6" s="66" t="s">
        <v>167</v>
      </c>
      <c r="M6" s="33" t="s">
        <v>135</v>
      </c>
      <c r="N6" s="34">
        <v>0.95</v>
      </c>
    </row>
    <row r="7" spans="2:20" x14ac:dyDescent="0.25">
      <c r="B7" s="61" t="s">
        <v>15</v>
      </c>
      <c r="C7" s="28">
        <f>_xlfn.XLOOKUP(C$12,'Inputs and Calc'!$C$11:$G$11,'Inputs and Calc'!$C8:$G8,"",0,1)</f>
        <v>0</v>
      </c>
      <c r="D7" s="28">
        <f>_xlfn.XLOOKUP(D$12,'Inputs and Calc'!$C$11:$G$11,'Inputs and Calc'!$C8:$G8,"",0,1)</f>
        <v>0</v>
      </c>
      <c r="E7" s="28">
        <f>_xlfn.XLOOKUP(E$12,'Inputs and Calc'!$C$11:$G$11,'Inputs and Calc'!$C8:$G8,"",0,1)</f>
        <v>0</v>
      </c>
      <c r="F7" s="28">
        <f>_xlfn.XLOOKUP(F$12,'Inputs and Calc'!$C$11:$G$11,'Inputs and Calc'!$C8:$G8,"",0,1)</f>
        <v>0</v>
      </c>
      <c r="G7" s="28">
        <f>_xlfn.XLOOKUP(G$12,'Inputs and Calc'!$C$11:$G$11,'Inputs and Calc'!$C8:$G8,"",0,1)</f>
        <v>0</v>
      </c>
      <c r="I7" s="59" t="s">
        <v>161</v>
      </c>
      <c r="J7" s="60">
        <v>0.43</v>
      </c>
      <c r="K7" s="66" t="s">
        <v>167</v>
      </c>
      <c r="M7" s="33" t="s">
        <v>136</v>
      </c>
      <c r="N7" s="34">
        <v>0.95</v>
      </c>
    </row>
    <row r="8" spans="2:20" ht="25.5" x14ac:dyDescent="0.25">
      <c r="B8" s="61" t="s">
        <v>17</v>
      </c>
      <c r="C8" s="28">
        <f>_xlfn.XLOOKUP(C$12,'Inputs and Calc'!$C$11:$G$11,'Inputs and Calc'!$C9:$G9,"",0,1)</f>
        <v>0</v>
      </c>
      <c r="D8" s="28">
        <f>_xlfn.XLOOKUP(D$12,'Inputs and Calc'!$C$11:$G$11,'Inputs and Calc'!$C9:$G9,"",0,1)</f>
        <v>0</v>
      </c>
      <c r="E8" s="28">
        <f>_xlfn.XLOOKUP(E$12,'Inputs and Calc'!$C$11:$G$11,'Inputs and Calc'!$C9:$G9,"",0,1)</f>
        <v>0</v>
      </c>
      <c r="F8" s="28">
        <f>_xlfn.XLOOKUP(F$12,'Inputs and Calc'!$C$11:$G$11,'Inputs and Calc'!$C9:$G9,"",0,1)</f>
        <v>0</v>
      </c>
      <c r="G8" s="28">
        <f>_xlfn.XLOOKUP(G$12,'Inputs and Calc'!$C$11:$G$11,'Inputs and Calc'!$C9:$G9,"",0,1)</f>
        <v>0</v>
      </c>
      <c r="I8" s="59" t="s">
        <v>162</v>
      </c>
      <c r="J8" s="60">
        <v>0.53</v>
      </c>
      <c r="K8" s="66" t="s">
        <v>167</v>
      </c>
      <c r="M8" s="35" t="s">
        <v>137</v>
      </c>
      <c r="N8" s="34">
        <v>0.89</v>
      </c>
    </row>
    <row r="9" spans="2:20" x14ac:dyDescent="0.25">
      <c r="B9" s="67" t="s">
        <v>25</v>
      </c>
      <c r="C9" s="28">
        <f>_xlfn.XLOOKUP(C$12,'Inputs and Calc'!$C$11:$G$11,'Inputs and Calc'!$C14:$G14,"",0,1)</f>
        <v>0</v>
      </c>
      <c r="D9" s="28">
        <f>_xlfn.XLOOKUP(D$12,'Inputs and Calc'!$C$11:$G$11,'Inputs and Calc'!$C14:$G14,"",0,1)</f>
        <v>0</v>
      </c>
      <c r="E9" s="28">
        <f>_xlfn.XLOOKUP(E$12,'Inputs and Calc'!$C$11:$G$11,'Inputs and Calc'!$C14:$G14,"",0,1)</f>
        <v>0</v>
      </c>
      <c r="F9" s="28">
        <f>_xlfn.XLOOKUP(F$12,'Inputs and Calc'!$C$11:$G$11,'Inputs and Calc'!$C14:$G14,"",0,1)</f>
        <v>0</v>
      </c>
      <c r="G9" s="28">
        <f>_xlfn.XLOOKUP(G$12,'Inputs and Calc'!$C$11:$G$11,'Inputs and Calc'!$C14:$G14,"",0,1)</f>
        <v>0</v>
      </c>
      <c r="I9" s="59" t="s">
        <v>163</v>
      </c>
      <c r="J9" s="60">
        <v>0.63</v>
      </c>
      <c r="K9" s="66" t="s">
        <v>167</v>
      </c>
    </row>
    <row r="10" spans="2:20" x14ac:dyDescent="0.25">
      <c r="B10" s="67" t="s">
        <v>28</v>
      </c>
      <c r="C10" s="28">
        <f>_xlfn.XLOOKUP(C$12,'Inputs and Calc'!$C$11:$G$11,'Inputs and Calc'!$C15:$G15,"",0,1)</f>
        <v>0</v>
      </c>
      <c r="D10" s="28">
        <f>_xlfn.XLOOKUP(D$12,'Inputs and Calc'!$C$11:$G$11,'Inputs and Calc'!$C15:$G15,"",0,1)</f>
        <v>0</v>
      </c>
      <c r="E10" s="28">
        <f>_xlfn.XLOOKUP(E$12,'Inputs and Calc'!$C$11:$G$11,'Inputs and Calc'!$C15:$G15,"",0,1)</f>
        <v>0</v>
      </c>
      <c r="F10" s="28">
        <f>_xlfn.XLOOKUP(F$12,'Inputs and Calc'!$C$11:$G$11,'Inputs and Calc'!$C15:$G15,"",0,1)</f>
        <v>0</v>
      </c>
      <c r="G10" s="28">
        <f>_xlfn.XLOOKUP(G$12,'Inputs and Calc'!$C$11:$G$11,'Inputs and Calc'!$C15:$G15,"",0,1)</f>
        <v>0</v>
      </c>
      <c r="I10" s="59" t="s">
        <v>164</v>
      </c>
      <c r="J10" s="60">
        <v>0.73</v>
      </c>
      <c r="K10" s="66" t="s">
        <v>167</v>
      </c>
    </row>
    <row r="11" spans="2:20" ht="45" x14ac:dyDescent="0.25">
      <c r="B11" s="61" t="s">
        <v>19</v>
      </c>
      <c r="C11" s="38">
        <f>_xlfn.XLOOKUP(C$12,'Inputs and Calc'!$C$11:$G$11,'Inputs and Calc'!$C10:$G10,"",0,1)</f>
        <v>0</v>
      </c>
      <c r="D11" s="38">
        <f>_xlfn.XLOOKUP(D$12,'Inputs and Calc'!$C$11:$G$11,'Inputs and Calc'!$C10:$G10,"",0,1)</f>
        <v>0</v>
      </c>
      <c r="E11" s="38">
        <f>_xlfn.XLOOKUP(E$12,'Inputs and Calc'!$C$11:$G$11,'Inputs and Calc'!$C10:$G10,"",0,1)</f>
        <v>0</v>
      </c>
      <c r="F11" s="38">
        <f>_xlfn.XLOOKUP(F$12,'Inputs and Calc'!$C$11:$G$11,'Inputs and Calc'!$C10:$G10,"",0,1)</f>
        <v>0</v>
      </c>
      <c r="G11" s="38">
        <f>_xlfn.XLOOKUP(G$12,'Inputs and Calc'!$C$11:$G$11,'Inputs and Calc'!$C10:$G10,"",0,1)</f>
        <v>0</v>
      </c>
      <c r="I11" s="59" t="s">
        <v>165</v>
      </c>
      <c r="J11" s="60">
        <v>0.31</v>
      </c>
      <c r="K11" s="66" t="s">
        <v>169</v>
      </c>
      <c r="M11" s="96" t="s">
        <v>189</v>
      </c>
      <c r="N11" s="201" t="s">
        <v>171</v>
      </c>
      <c r="O11" s="201"/>
      <c r="P11" s="201"/>
      <c r="Q11" s="201"/>
      <c r="R11" s="201"/>
      <c r="T11" s="90"/>
    </row>
    <row r="12" spans="2:20" s="42" customFormat="1" x14ac:dyDescent="0.25">
      <c r="B12" s="43" t="s">
        <v>22</v>
      </c>
      <c r="C12" s="39">
        <v>1</v>
      </c>
      <c r="D12" s="39">
        <v>2</v>
      </c>
      <c r="E12" s="39">
        <v>3</v>
      </c>
      <c r="F12" s="39">
        <v>4</v>
      </c>
      <c r="G12" s="39">
        <v>5</v>
      </c>
      <c r="I12" s="59" t="s">
        <v>166</v>
      </c>
      <c r="J12" s="60">
        <v>0.69</v>
      </c>
      <c r="K12" s="66" t="s">
        <v>169</v>
      </c>
      <c r="M12" s="96"/>
      <c r="N12" s="97" t="s">
        <v>172</v>
      </c>
      <c r="O12" s="97" t="s">
        <v>173</v>
      </c>
      <c r="P12" s="97" t="s">
        <v>174</v>
      </c>
      <c r="Q12" s="97" t="s">
        <v>175</v>
      </c>
      <c r="R12" s="97" t="s">
        <v>176</v>
      </c>
      <c r="T12" s="90"/>
    </row>
    <row r="13" spans="2:20" ht="15" customHeight="1" x14ac:dyDescent="0.2">
      <c r="I13" s="59" t="s">
        <v>20</v>
      </c>
      <c r="J13" s="60">
        <v>0.85</v>
      </c>
      <c r="K13" s="66" t="s">
        <v>169</v>
      </c>
      <c r="M13" s="98"/>
      <c r="N13" s="202" t="s">
        <v>177</v>
      </c>
      <c r="O13" s="202"/>
      <c r="P13" s="202"/>
      <c r="Q13" s="202"/>
      <c r="R13" s="202"/>
      <c r="T13" s="90"/>
    </row>
    <row r="14" spans="2:20" x14ac:dyDescent="0.25">
      <c r="B14" s="61" t="s">
        <v>26</v>
      </c>
      <c r="C14" s="28">
        <f>IF(C3&lt;&gt;"",'Inputs and Calc'!$J$13,"")</f>
        <v>0</v>
      </c>
      <c r="D14" s="28">
        <f>IF(D3&lt;&gt;"",'Inputs and Calc'!$J$13,"")</f>
        <v>0</v>
      </c>
      <c r="E14" s="28">
        <f>IF(E3&lt;&gt;"",'Inputs and Calc'!$J$13,"")</f>
        <v>0</v>
      </c>
      <c r="F14" s="28">
        <f>IF(F3&lt;&gt;"",'Inputs and Calc'!$J$13,"")</f>
        <v>0</v>
      </c>
      <c r="G14" s="28">
        <f>IF(G3&lt;&gt;"",'Inputs and Calc'!$J$13,"")</f>
        <v>0</v>
      </c>
      <c r="I14" s="59" t="s">
        <v>116</v>
      </c>
      <c r="J14" s="60">
        <v>0.3</v>
      </c>
      <c r="K14" s="66" t="s">
        <v>169</v>
      </c>
      <c r="M14" s="99" t="s">
        <v>178</v>
      </c>
      <c r="N14" s="26">
        <v>0.5</v>
      </c>
      <c r="O14" s="26">
        <v>0.3</v>
      </c>
      <c r="P14" s="26">
        <v>0.2</v>
      </c>
      <c r="Q14" s="26">
        <v>0.1</v>
      </c>
      <c r="R14" s="25">
        <v>0.05</v>
      </c>
      <c r="T14" s="90"/>
    </row>
    <row r="15" spans="2:20" x14ac:dyDescent="0.25">
      <c r="B15" s="61" t="s">
        <v>130</v>
      </c>
      <c r="C15" s="28" t="str">
        <f>IFERROR(INDEX($I$21:$J$26, MATCH(C6,$I$21:$I$26, 0), 2), "")</f>
        <v/>
      </c>
      <c r="D15" s="28" t="str">
        <f>IFERROR(INDEX($I$21:$J$26, MATCH(D6,$I$21:$I$26, 0), 2), "")</f>
        <v/>
      </c>
      <c r="E15" s="28" t="str">
        <f>IFERROR(INDEX($I$21:$J$26, MATCH(E6,$I$21:$I$26, 0), 2), "")</f>
        <v/>
      </c>
      <c r="F15" s="28" t="str">
        <f>IFERROR(INDEX($I$21:$J$26, MATCH(F6,$I$21:$I$26, 0), 2), "")</f>
        <v/>
      </c>
      <c r="G15" s="28" t="str">
        <f>IFERROR(INDEX($I$21:$J$26, MATCH(G6,$I$21:$I$26, 0), 2), "")</f>
        <v/>
      </c>
      <c r="H15" s="68"/>
      <c r="I15" s="59" t="s">
        <v>117</v>
      </c>
      <c r="J15" s="60">
        <v>0.3</v>
      </c>
      <c r="K15" s="66" t="s">
        <v>169</v>
      </c>
      <c r="M15" s="99" t="s">
        <v>179</v>
      </c>
      <c r="N15" s="26">
        <v>0.8</v>
      </c>
      <c r="O15" s="26">
        <v>0.9</v>
      </c>
      <c r="P15" s="26">
        <v>0.5</v>
      </c>
      <c r="Q15" s="26">
        <v>0.3</v>
      </c>
      <c r="R15" s="25">
        <v>0.15</v>
      </c>
      <c r="T15" s="90"/>
    </row>
    <row r="16" spans="2:20" x14ac:dyDescent="0.25">
      <c r="B16" s="61" t="s">
        <v>99</v>
      </c>
      <c r="C16" s="29" t="e">
        <f>IF(C11="","",IF(C9="","enter FLP",C9/C8))</f>
        <v>#DIV/0!</v>
      </c>
      <c r="D16" s="29" t="e">
        <f>IF(OR(D11="",D9=""),"",D9/D8)</f>
        <v>#DIV/0!</v>
      </c>
      <c r="E16" s="29" t="e">
        <f>IF(OR(E11="",E9=""),"",E9/E8)</f>
        <v>#DIV/0!</v>
      </c>
      <c r="F16" s="29" t="e">
        <f>IF(OR(F11="",F9=""),"",F9/F8)</f>
        <v>#DIV/0!</v>
      </c>
      <c r="G16" s="29" t="e">
        <f>IF(OR(G11="",G9=""),"",G9/G8)</f>
        <v>#DIV/0!</v>
      </c>
      <c r="H16" s="68"/>
      <c r="I16" s="59" t="s">
        <v>170</v>
      </c>
      <c r="J16" s="60">
        <v>0.3</v>
      </c>
      <c r="K16" s="66" t="s">
        <v>169</v>
      </c>
      <c r="M16" s="99" t="s">
        <v>180</v>
      </c>
      <c r="N16" s="26">
        <v>1.4</v>
      </c>
      <c r="O16" s="26">
        <v>1.1000000000000001</v>
      </c>
      <c r="P16" s="26">
        <v>0.8</v>
      </c>
      <c r="Q16" s="26">
        <v>0.5</v>
      </c>
      <c r="R16" s="26">
        <v>0.4</v>
      </c>
      <c r="T16" s="90"/>
    </row>
    <row r="17" spans="2:20" x14ac:dyDescent="0.25">
      <c r="B17" s="61" t="s">
        <v>100</v>
      </c>
      <c r="C17" s="30" t="e">
        <f>IF(C11="","",IF(C16&gt;0,C16,C15))</f>
        <v>#DIV/0!</v>
      </c>
      <c r="D17" s="30" t="e">
        <f t="shared" ref="D17:G17" si="0">IF(D11="","",IF(D16&gt;0,D16,D15))</f>
        <v>#DIV/0!</v>
      </c>
      <c r="E17" s="30" t="e">
        <f t="shared" si="0"/>
        <v>#DIV/0!</v>
      </c>
      <c r="F17" s="30" t="e">
        <f t="shared" si="0"/>
        <v>#DIV/0!</v>
      </c>
      <c r="G17" s="30" t="e">
        <f t="shared" si="0"/>
        <v>#DIV/0!</v>
      </c>
      <c r="H17" s="68"/>
      <c r="M17" s="99" t="s">
        <v>181</v>
      </c>
      <c r="N17" s="26">
        <v>1.7</v>
      </c>
      <c r="O17" s="26">
        <v>1.4</v>
      </c>
      <c r="P17" s="26">
        <v>1.1000000000000001</v>
      </c>
      <c r="Q17" s="26">
        <v>0.8</v>
      </c>
      <c r="R17" s="26">
        <v>0.5</v>
      </c>
      <c r="T17" s="90"/>
    </row>
    <row r="18" spans="2:20" x14ac:dyDescent="0.25">
      <c r="B18" s="63" t="s">
        <v>101</v>
      </c>
      <c r="C18" s="30" t="e">
        <f>IF(C11="","",IF(C17=C16,"Actual","IL TRM table"))</f>
        <v>#DIV/0!</v>
      </c>
      <c r="D18" s="30" t="e">
        <f t="shared" ref="D18:G18" si="1">IF(D11="","",IF(D17=D16,"Actual","IL TRM table"))</f>
        <v>#DIV/0!</v>
      </c>
      <c r="E18" s="30" t="e">
        <f t="shared" si="1"/>
        <v>#DIV/0!</v>
      </c>
      <c r="F18" s="30" t="e">
        <f t="shared" si="1"/>
        <v>#DIV/0!</v>
      </c>
      <c r="G18" s="30" t="e">
        <f t="shared" si="1"/>
        <v>#DIV/0!</v>
      </c>
      <c r="H18" s="68"/>
      <c r="M18" s="99" t="s">
        <v>182</v>
      </c>
      <c r="N18" s="100">
        <v>2</v>
      </c>
      <c r="O18" s="26">
        <v>2.8</v>
      </c>
      <c r="P18" s="26">
        <v>2.2000000000000002</v>
      </c>
      <c r="Q18" s="100">
        <v>2</v>
      </c>
      <c r="R18" s="26">
        <v>1.9</v>
      </c>
      <c r="T18" s="90"/>
    </row>
    <row r="19" spans="2:20" x14ac:dyDescent="0.25">
      <c r="B19" s="63" t="s">
        <v>102</v>
      </c>
      <c r="C19" s="31" t="e">
        <f>IF(C11="","",_xlfn.XLOOKUP(C11,$I$4:$I$15,$J$4:$J$15))</f>
        <v>#N/A</v>
      </c>
      <c r="D19" s="31" t="e">
        <f t="shared" ref="D19:G19" si="2">IF(D11="","",_xlfn.XLOOKUP(D11,$I$4:$I$15,$J$4:$J$15))</f>
        <v>#N/A</v>
      </c>
      <c r="E19" s="31" t="e">
        <f t="shared" si="2"/>
        <v>#N/A</v>
      </c>
      <c r="F19" s="31" t="e">
        <f t="shared" si="2"/>
        <v>#N/A</v>
      </c>
      <c r="G19" s="31" t="e">
        <f t="shared" si="2"/>
        <v>#N/A</v>
      </c>
      <c r="H19" s="68"/>
      <c r="M19" s="99" t="s">
        <v>183</v>
      </c>
      <c r="N19" s="26">
        <v>3.6</v>
      </c>
      <c r="O19" s="100">
        <v>3</v>
      </c>
      <c r="P19" s="26">
        <v>2.8</v>
      </c>
      <c r="Q19" s="26">
        <v>2.8</v>
      </c>
      <c r="R19" s="26">
        <v>2.2999999999999998</v>
      </c>
      <c r="T19" s="90"/>
    </row>
    <row r="20" spans="2:20" x14ac:dyDescent="0.25">
      <c r="B20" s="63" t="s">
        <v>103</v>
      </c>
      <c r="C20" s="30" t="e">
        <f>IF(C19="", "", C17*C19)</f>
        <v>#N/A</v>
      </c>
      <c r="D20" s="30" t="e">
        <f t="shared" ref="D20:G20" si="3">IF(D19="", "", D17*D19)</f>
        <v>#N/A</v>
      </c>
      <c r="E20" s="30" t="e">
        <f t="shared" si="3"/>
        <v>#N/A</v>
      </c>
      <c r="F20" s="30" t="e">
        <f t="shared" si="3"/>
        <v>#N/A</v>
      </c>
      <c r="G20" s="30" t="e">
        <f t="shared" si="3"/>
        <v>#N/A</v>
      </c>
      <c r="H20" s="68"/>
      <c r="I20" s="40" t="s">
        <v>97</v>
      </c>
      <c r="J20" s="41" t="s">
        <v>118</v>
      </c>
      <c r="M20" s="99" t="s">
        <v>184</v>
      </c>
      <c r="N20" s="26">
        <v>5.2</v>
      </c>
      <c r="O20" s="26">
        <v>4.9000000000000004</v>
      </c>
      <c r="P20" s="26">
        <v>3.9</v>
      </c>
      <c r="Q20" s="26">
        <v>3.4</v>
      </c>
      <c r="R20" s="100">
        <v>3</v>
      </c>
      <c r="T20" s="90"/>
    </row>
    <row r="21" spans="2:20" ht="25.5" x14ac:dyDescent="0.25">
      <c r="B21" s="61" t="s">
        <v>104</v>
      </c>
      <c r="C21" s="36" t="e">
        <f>INDEX($M$4:$N$8, MATCH( 'Inputs and Calc'!$J$19, $M$4:$M$8, 0), 2)</f>
        <v>#N/A</v>
      </c>
      <c r="D21" s="36" t="e">
        <f>INDEX($M$4:$N$8, MATCH( 'Inputs and Calc'!$J$19, $M$4:$M$8, 0), 2)</f>
        <v>#N/A</v>
      </c>
      <c r="E21" s="36" t="e">
        <f>INDEX($M$4:$N$8, MATCH( 'Inputs and Calc'!$J$19, $M$4:$M$8, 0), 2)</f>
        <v>#N/A</v>
      </c>
      <c r="F21" s="36" t="e">
        <f>INDEX($M$4:$N$8, MATCH( 'Inputs and Calc'!$J$19, $M$4:$M$8, 0), 2)</f>
        <v>#N/A</v>
      </c>
      <c r="G21" s="36" t="e">
        <f>INDEX($M$4:$N$8, MATCH( 'Inputs and Calc'!$J$19, $M$4:$M$8, 0), 2)</f>
        <v>#N/A</v>
      </c>
      <c r="H21" s="68"/>
      <c r="I21" s="33" t="s">
        <v>119</v>
      </c>
      <c r="J21" s="34">
        <v>0.23</v>
      </c>
      <c r="M21" s="99" t="s">
        <v>185</v>
      </c>
      <c r="N21" s="26">
        <v>7.7</v>
      </c>
      <c r="O21" s="26">
        <v>6.8</v>
      </c>
      <c r="P21" s="26">
        <v>5.6</v>
      </c>
      <c r="Q21" s="26">
        <v>5.0999999999999996</v>
      </c>
      <c r="R21" s="26">
        <v>3.6</v>
      </c>
      <c r="T21" s="90"/>
    </row>
    <row r="22" spans="2:20" ht="26.25" thickBot="1" x14ac:dyDescent="0.3">
      <c r="I22" s="33" t="s">
        <v>120</v>
      </c>
      <c r="J22" s="69">
        <v>0.155</v>
      </c>
      <c r="M22" s="99" t="s">
        <v>186</v>
      </c>
      <c r="N22" s="26">
        <v>8.4</v>
      </c>
      <c r="O22" s="26">
        <v>7.7</v>
      </c>
      <c r="P22" s="26">
        <v>7.1</v>
      </c>
      <c r="Q22" s="26">
        <v>6.8</v>
      </c>
      <c r="R22" s="26">
        <v>5.3</v>
      </c>
      <c r="T22" s="90"/>
    </row>
    <row r="23" spans="2:20" ht="25.5" x14ac:dyDescent="0.25">
      <c r="B23" s="70" t="s">
        <v>105</v>
      </c>
      <c r="C23" s="71"/>
      <c r="D23" s="71"/>
      <c r="E23" s="71"/>
      <c r="F23" s="71"/>
      <c r="G23" s="72"/>
      <c r="I23" s="33" t="s">
        <v>121</v>
      </c>
      <c r="J23" s="69">
        <v>0.185</v>
      </c>
      <c r="M23" s="99" t="s">
        <v>187</v>
      </c>
      <c r="N23" s="26">
        <v>10.6</v>
      </c>
      <c r="O23" s="100">
        <v>10</v>
      </c>
      <c r="P23" s="26">
        <v>9.6</v>
      </c>
      <c r="Q23" s="26">
        <v>7.3</v>
      </c>
      <c r="R23" s="100">
        <v>6</v>
      </c>
      <c r="T23" s="90"/>
    </row>
    <row r="24" spans="2:20" ht="25.5" x14ac:dyDescent="0.25">
      <c r="B24" s="73" t="s">
        <v>106</v>
      </c>
      <c r="C24" s="74" t="e">
        <f>_xlfn.XLOOKUP(C12,'Inputs and Calc'!$C$11:$G$11,'Inputs and Calc'!$C$20:$G$20,"",0,1)</f>
        <v>#N/A</v>
      </c>
      <c r="D24" s="74" t="e">
        <f>_xlfn.XLOOKUP(D12,'Inputs and Calc'!$C$11:$G$11,'Inputs and Calc'!$C$20:$G$20,"",0,1)</f>
        <v>#N/A</v>
      </c>
      <c r="E24" s="74" t="e">
        <f>_xlfn.XLOOKUP(E12,'Inputs and Calc'!$C$11:$G$11,'Inputs and Calc'!$C$20:$G$20,"",0,1)</f>
        <v>#N/A</v>
      </c>
      <c r="F24" s="74" t="e">
        <f>_xlfn.XLOOKUP(F12,'Inputs and Calc'!$C$11:$G$11,'Inputs and Calc'!$C$20:$G$20,"",0,1)</f>
        <v>#N/A</v>
      </c>
      <c r="G24" s="74" t="e">
        <f>_xlfn.XLOOKUP(G12,'Inputs and Calc'!$C$11:$G$11,'Inputs and Calc'!$C$20:$G$20,"",0,1)</f>
        <v>#N/A</v>
      </c>
      <c r="H24" s="68" t="s">
        <v>107</v>
      </c>
      <c r="I24" s="33" t="s">
        <v>122</v>
      </c>
      <c r="J24" s="76">
        <v>0.2</v>
      </c>
      <c r="T24" s="90"/>
    </row>
    <row r="25" spans="2:20" ht="15" customHeight="1" x14ac:dyDescent="0.25">
      <c r="B25" s="73" t="s">
        <v>51</v>
      </c>
      <c r="C25" s="77" t="e">
        <f>IF(C11="","",C26*C21/C14)</f>
        <v>#N/A</v>
      </c>
      <c r="D25" s="77" t="e">
        <f t="shared" ref="D25:G25" si="4">IF(D11="","",D26*D21/D14)</f>
        <v>#N/A</v>
      </c>
      <c r="E25" s="77" t="e">
        <f t="shared" si="4"/>
        <v>#N/A</v>
      </c>
      <c r="F25" s="77" t="e">
        <f t="shared" si="4"/>
        <v>#N/A</v>
      </c>
      <c r="G25" s="77" t="e">
        <f t="shared" si="4"/>
        <v>#N/A</v>
      </c>
      <c r="H25" s="68"/>
      <c r="I25" s="33" t="s">
        <v>123</v>
      </c>
      <c r="J25" s="34">
        <v>0.18</v>
      </c>
      <c r="M25" s="101" t="s">
        <v>188</v>
      </c>
      <c r="N25" s="101"/>
      <c r="O25" s="101"/>
      <c r="P25" s="101"/>
      <c r="Q25" s="101"/>
      <c r="R25" s="101"/>
      <c r="S25" s="101"/>
      <c r="T25" s="101"/>
    </row>
    <row r="26" spans="2:20" x14ac:dyDescent="0.25">
      <c r="B26" s="73" t="s">
        <v>52</v>
      </c>
      <c r="C26" s="78" t="e">
        <f>IF(C11="","",C24*C20*C14)</f>
        <v>#N/A</v>
      </c>
      <c r="D26" s="78" t="e">
        <f t="shared" ref="D26:G26" si="5">IF(D11="","",D24*D20*D14)</f>
        <v>#N/A</v>
      </c>
      <c r="E26" s="78" t="e">
        <f t="shared" si="5"/>
        <v>#N/A</v>
      </c>
      <c r="F26" s="78" t="e">
        <f t="shared" si="5"/>
        <v>#N/A</v>
      </c>
      <c r="G26" s="79" t="e">
        <f t="shared" si="5"/>
        <v>#N/A</v>
      </c>
      <c r="H26" s="68"/>
      <c r="I26" s="80" t="s">
        <v>124</v>
      </c>
      <c r="J26" s="34">
        <v>0.19</v>
      </c>
      <c r="M26" s="197" t="s">
        <v>190</v>
      </c>
      <c r="N26" s="199" t="s">
        <v>191</v>
      </c>
      <c r="O26" s="200"/>
      <c r="P26" s="200"/>
      <c r="Q26" s="200"/>
      <c r="R26" s="200"/>
      <c r="S26" s="200"/>
    </row>
    <row r="27" spans="2:20" x14ac:dyDescent="0.25">
      <c r="B27" s="73"/>
      <c r="G27" s="81"/>
      <c r="M27" s="198"/>
      <c r="N27" s="91" t="s">
        <v>192</v>
      </c>
      <c r="O27" s="91" t="s">
        <v>193</v>
      </c>
      <c r="P27" s="91" t="s">
        <v>194</v>
      </c>
      <c r="Q27" s="102" t="s">
        <v>195</v>
      </c>
      <c r="R27" s="91" t="s">
        <v>196</v>
      </c>
      <c r="S27" s="92" t="s">
        <v>197</v>
      </c>
    </row>
    <row r="28" spans="2:20" x14ac:dyDescent="0.25">
      <c r="B28" s="82" t="s">
        <v>108</v>
      </c>
      <c r="C28" s="83" cm="1">
        <f t="array" ref="C28">SUM(IFERROR(C25:G25,0))</f>
        <v>0</v>
      </c>
      <c r="G28" s="81"/>
      <c r="M28" s="94">
        <v>70</v>
      </c>
      <c r="N28" s="93">
        <v>0.3</v>
      </c>
      <c r="O28" s="93">
        <v>1.2</v>
      </c>
      <c r="P28" s="93">
        <v>4.8</v>
      </c>
      <c r="Q28" s="103">
        <v>19.2</v>
      </c>
      <c r="R28" s="93">
        <v>76.7</v>
      </c>
      <c r="S28" s="95">
        <v>173</v>
      </c>
    </row>
    <row r="29" spans="2:20" x14ac:dyDescent="0.25">
      <c r="B29" s="82" t="s">
        <v>109</v>
      </c>
      <c r="C29" s="84" cm="1">
        <f t="array" ref="C29">SUM(IFERROR(C26:G26,0))</f>
        <v>0</v>
      </c>
      <c r="G29" s="81"/>
      <c r="M29" s="94">
        <v>80</v>
      </c>
      <c r="N29" s="104">
        <v>0.33</v>
      </c>
      <c r="O29" s="93">
        <v>1.3</v>
      </c>
      <c r="P29" s="93">
        <v>5.4</v>
      </c>
      <c r="Q29" s="103">
        <v>21.4</v>
      </c>
      <c r="R29" s="93">
        <v>85.7</v>
      </c>
      <c r="S29" s="95">
        <v>193</v>
      </c>
    </row>
    <row r="30" spans="2:20" ht="15.75" thickBot="1" x14ac:dyDescent="0.3">
      <c r="B30" s="85" t="s">
        <v>66</v>
      </c>
      <c r="C30" s="86">
        <f>8*SUM(C7:G7)</f>
        <v>0</v>
      </c>
      <c r="D30" s="87"/>
      <c r="E30" s="87"/>
      <c r="F30" s="87"/>
      <c r="G30" s="88"/>
      <c r="M30" s="94">
        <v>90</v>
      </c>
      <c r="N30" s="104">
        <v>0.37</v>
      </c>
      <c r="O30" s="93">
        <v>1.5</v>
      </c>
      <c r="P30" s="93">
        <v>5.9</v>
      </c>
      <c r="Q30" s="103">
        <v>23.8</v>
      </c>
      <c r="R30" s="93">
        <v>94.8</v>
      </c>
      <c r="S30" s="95">
        <v>213</v>
      </c>
    </row>
    <row r="31" spans="2:20" ht="15.75" thickBot="1" x14ac:dyDescent="0.3">
      <c r="M31" s="94">
        <v>100</v>
      </c>
      <c r="N31" s="104">
        <v>0.41</v>
      </c>
      <c r="O31" s="93">
        <v>1.6</v>
      </c>
      <c r="P31" s="93">
        <v>6.5</v>
      </c>
      <c r="Q31" s="105">
        <v>26</v>
      </c>
      <c r="R31" s="94">
        <v>104</v>
      </c>
      <c r="S31" s="95">
        <v>234</v>
      </c>
    </row>
    <row r="32" spans="2:20" x14ac:dyDescent="0.25">
      <c r="B32" s="89" t="s">
        <v>110</v>
      </c>
      <c r="C32" s="71"/>
      <c r="D32" s="71"/>
      <c r="E32" s="71"/>
      <c r="F32" s="71"/>
      <c r="G32" s="72"/>
      <c r="M32" s="94">
        <v>125</v>
      </c>
      <c r="N32" s="104">
        <v>0.49</v>
      </c>
      <c r="O32" s="94">
        <v>2</v>
      </c>
      <c r="P32" s="93">
        <v>7.9</v>
      </c>
      <c r="Q32" s="103">
        <v>31.6</v>
      </c>
      <c r="R32" s="94">
        <v>126</v>
      </c>
      <c r="S32" s="95">
        <v>284</v>
      </c>
    </row>
    <row r="33" spans="2:8" x14ac:dyDescent="0.25">
      <c r="B33" s="73" t="s">
        <v>106</v>
      </c>
      <c r="C33" s="74" t="e">
        <f>_xlfn.XLOOKUP(C12,'Inputs and Calc'!$C$11:$G$11,'Inputs and Calc'!$C$26:$G$26,"",0,1)</f>
        <v>#N/A</v>
      </c>
      <c r="D33" s="74" t="e">
        <f>_xlfn.XLOOKUP(D12,'Inputs and Calc'!$C$11:$G$11,'Inputs and Calc'!$C$26:$G$26,"",0,1)</f>
        <v>#N/A</v>
      </c>
      <c r="E33" s="74" t="e">
        <f>_xlfn.XLOOKUP(E12,'Inputs and Calc'!$C$11:$G$11,'Inputs and Calc'!$C$26:$G$26,"",0,1)</f>
        <v>#N/A</v>
      </c>
      <c r="F33" s="74" t="e">
        <f>_xlfn.XLOOKUP(F12,'Inputs and Calc'!$C$11:$G$11,'Inputs and Calc'!$C$26:$G$26,"",0,1)</f>
        <v>#N/A</v>
      </c>
      <c r="G33" s="75" t="e">
        <f>_xlfn.XLOOKUP(G12,'Inputs and Calc'!$C$11:$G$11,'Inputs and Calc'!$C$26:$G$26,"",0,1)</f>
        <v>#N/A</v>
      </c>
      <c r="H33" s="68" t="s">
        <v>111</v>
      </c>
    </row>
    <row r="34" spans="2:8" x14ac:dyDescent="0.25">
      <c r="B34" s="73" t="s">
        <v>51</v>
      </c>
      <c r="C34" s="77" t="e">
        <f>IF(C11="","",C35*C21/C14)</f>
        <v>#N/A</v>
      </c>
      <c r="D34" s="77" t="e">
        <f t="shared" ref="D34:G34" si="6">IF(D11="","",D35*D21/D14)</f>
        <v>#N/A</v>
      </c>
      <c r="E34" s="77" t="e">
        <f t="shared" si="6"/>
        <v>#N/A</v>
      </c>
      <c r="F34" s="77" t="e">
        <f t="shared" si="6"/>
        <v>#N/A</v>
      </c>
      <c r="G34" s="77" t="e">
        <f t="shared" si="6"/>
        <v>#N/A</v>
      </c>
      <c r="H34" s="68"/>
    </row>
    <row r="35" spans="2:8" x14ac:dyDescent="0.25">
      <c r="B35" s="73" t="s">
        <v>52</v>
      </c>
      <c r="C35" s="78" t="e">
        <f>IF(C11="","",C33*C20*C14)</f>
        <v>#N/A</v>
      </c>
      <c r="D35" s="78" t="e">
        <f t="shared" ref="D35:G35" si="7">IF(D11="","",D33*D20*D14)</f>
        <v>#N/A</v>
      </c>
      <c r="E35" s="78" t="e">
        <f t="shared" si="7"/>
        <v>#N/A</v>
      </c>
      <c r="F35" s="78" t="e">
        <f t="shared" si="7"/>
        <v>#N/A</v>
      </c>
      <c r="G35" s="79" t="e">
        <f t="shared" si="7"/>
        <v>#N/A</v>
      </c>
      <c r="H35" s="68"/>
    </row>
    <row r="36" spans="2:8" x14ac:dyDescent="0.25">
      <c r="B36" s="73"/>
      <c r="G36" s="81"/>
    </row>
    <row r="37" spans="2:8" x14ac:dyDescent="0.25">
      <c r="B37" s="82" t="s">
        <v>108</v>
      </c>
      <c r="C37" s="83" cm="1">
        <f t="array" ref="C37">SUM(IFERROR(C34:G34,0))</f>
        <v>0</v>
      </c>
      <c r="G37" s="81"/>
    </row>
    <row r="38" spans="2:8" x14ac:dyDescent="0.25">
      <c r="B38" s="82" t="s">
        <v>109</v>
      </c>
      <c r="C38" s="84" cm="1">
        <f t="array" ref="C38">SUM(IFERROR(C35:G35,0))</f>
        <v>0</v>
      </c>
      <c r="G38" s="81"/>
    </row>
    <row r="39" spans="2:8" ht="15.75" thickBot="1" x14ac:dyDescent="0.3">
      <c r="B39" s="85" t="s">
        <v>66</v>
      </c>
      <c r="C39" s="86">
        <f>8*SUM(C7:G7)</f>
        <v>0</v>
      </c>
      <c r="D39" s="87"/>
      <c r="E39" s="87"/>
      <c r="F39" s="87"/>
      <c r="G39" s="88"/>
    </row>
  </sheetData>
  <mergeCells count="7">
    <mergeCell ref="B2:G2"/>
    <mergeCell ref="I2:J2"/>
    <mergeCell ref="J1:M1"/>
    <mergeCell ref="M26:M27"/>
    <mergeCell ref="N26:S26"/>
    <mergeCell ref="N11:R11"/>
    <mergeCell ref="N13:R13"/>
  </mergeCells>
  <phoneticPr fontId="21" type="noConversion"/>
  <conditionalFormatting sqref="C16">
    <cfRule type="cellIs" dxfId="11" priority="7" operator="notEqual">
      <formula>$C$17</formula>
    </cfRule>
    <cfRule type="cellIs" dxfId="10" priority="8" operator="equal">
      <formula>$C$17</formula>
    </cfRule>
  </conditionalFormatting>
  <conditionalFormatting sqref="C16:G16">
    <cfRule type="containsText" dxfId="9" priority="1" stopIfTrue="1" operator="containsText" text="Type Error">
      <formula>NOT(ISERROR(SEARCH("Type Error",C16)))</formula>
    </cfRule>
    <cfRule type="containsBlanks" dxfId="8" priority="2" stopIfTrue="1">
      <formula>LEN(TRIM(C16))=0</formula>
    </cfRule>
  </conditionalFormatting>
  <conditionalFormatting sqref="D16">
    <cfRule type="cellIs" dxfId="7" priority="6" operator="notEqual">
      <formula>$D$17</formula>
    </cfRule>
    <cfRule type="cellIs" dxfId="6" priority="9" operator="equal">
      <formula>$D$17</formula>
    </cfRule>
  </conditionalFormatting>
  <conditionalFormatting sqref="E16">
    <cfRule type="cellIs" dxfId="5" priority="5" operator="notEqual">
      <formula>$E$17</formula>
    </cfRule>
    <cfRule type="cellIs" dxfId="4" priority="10" operator="equal">
      <formula>$E$17</formula>
    </cfRule>
  </conditionalFormatting>
  <conditionalFormatting sqref="F16">
    <cfRule type="cellIs" dxfId="3" priority="4" operator="notEqual">
      <formula>$F$17</formula>
    </cfRule>
    <cfRule type="cellIs" dxfId="2" priority="11" operator="equal">
      <formula>$F$17</formula>
    </cfRule>
  </conditionalFormatting>
  <conditionalFormatting sqref="G16">
    <cfRule type="cellIs" dxfId="1" priority="3" operator="notEqual">
      <formula>$G$17</formula>
    </cfRule>
    <cfRule type="cellIs" dxfId="0" priority="12" operator="equal">
      <formula>$G$17</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B3931-1A99-4544-83C2-C0BB4AD44B4C}">
  <sheetPr>
    <tabColor theme="4" tint="0.79998168889431442"/>
  </sheetPr>
  <dimension ref="C3:AA106"/>
  <sheetViews>
    <sheetView topLeftCell="A4" workbookViewId="0">
      <selection activeCell="K15" sqref="K15"/>
    </sheetView>
  </sheetViews>
  <sheetFormatPr defaultColWidth="9.140625" defaultRowHeight="15" x14ac:dyDescent="0.25"/>
  <cols>
    <col min="1" max="2" width="9.140625" style="61"/>
    <col min="3" max="3" width="12.42578125" style="61" bestFit="1" customWidth="1"/>
    <col min="4" max="4" width="4" style="61" bestFit="1" customWidth="1"/>
    <col min="5" max="9" width="9.42578125" style="61" customWidth="1"/>
    <col min="10" max="20" width="9.140625" style="61"/>
    <col min="21" max="21" width="12.7109375" style="42" bestFit="1" customWidth="1"/>
    <col min="22" max="25" width="9.140625" style="42"/>
    <col min="26" max="26" width="9.140625" style="129"/>
    <col min="27" max="27" width="9.140625" style="42"/>
    <col min="28" max="16384" width="9.140625" style="61"/>
  </cols>
  <sheetData>
    <row r="3" spans="3:26" x14ac:dyDescent="0.25">
      <c r="C3" s="203" t="s">
        <v>189</v>
      </c>
      <c r="D3" s="128"/>
      <c r="E3" s="203" t="s">
        <v>171</v>
      </c>
      <c r="F3" s="203"/>
      <c r="G3" s="203"/>
      <c r="H3" s="203"/>
      <c r="I3" s="203"/>
      <c r="U3" s="42" t="s">
        <v>210</v>
      </c>
    </row>
    <row r="4" spans="3:26" x14ac:dyDescent="0.25">
      <c r="C4" s="203"/>
      <c r="D4" s="128"/>
      <c r="E4" s="130" t="s">
        <v>172</v>
      </c>
      <c r="F4" s="130" t="s">
        <v>173</v>
      </c>
      <c r="G4" s="130" t="s">
        <v>174</v>
      </c>
      <c r="H4" s="130" t="s">
        <v>175</v>
      </c>
      <c r="I4" s="130" t="s">
        <v>176</v>
      </c>
      <c r="U4" s="24"/>
      <c r="V4" s="204" t="s">
        <v>211</v>
      </c>
      <c r="W4" s="204"/>
      <c r="X4" s="204"/>
      <c r="Y4" s="204"/>
      <c r="Z4" s="204"/>
    </row>
    <row r="5" spans="3:26" x14ac:dyDescent="0.25">
      <c r="C5" s="203"/>
      <c r="D5" s="130"/>
      <c r="E5" s="203" t="s">
        <v>212</v>
      </c>
      <c r="F5" s="203"/>
      <c r="G5" s="203"/>
      <c r="H5" s="203"/>
      <c r="I5" s="203"/>
      <c r="U5" s="24" t="s">
        <v>213</v>
      </c>
      <c r="V5" s="24">
        <v>100</v>
      </c>
      <c r="W5" s="24">
        <v>75</v>
      </c>
      <c r="X5" s="24">
        <v>50</v>
      </c>
      <c r="Y5" s="24">
        <v>25</v>
      </c>
      <c r="Z5" s="24">
        <v>10</v>
      </c>
    </row>
    <row r="6" spans="3:26" x14ac:dyDescent="0.25">
      <c r="C6" s="128"/>
      <c r="D6" s="130" t="s">
        <v>213</v>
      </c>
      <c r="E6" s="131">
        <v>100</v>
      </c>
      <c r="F6" s="131">
        <v>75</v>
      </c>
      <c r="G6" s="131">
        <v>50</v>
      </c>
      <c r="H6" s="131">
        <v>25</v>
      </c>
      <c r="I6" s="131">
        <v>10</v>
      </c>
      <c r="U6" s="132">
        <v>0</v>
      </c>
      <c r="V6" s="133">
        <v>0</v>
      </c>
      <c r="W6" s="133">
        <v>0</v>
      </c>
      <c r="X6" s="133">
        <v>0</v>
      </c>
      <c r="Y6" s="133">
        <v>0</v>
      </c>
      <c r="Z6" s="134">
        <v>0</v>
      </c>
    </row>
    <row r="7" spans="3:26" x14ac:dyDescent="0.25">
      <c r="C7" s="135" t="s">
        <v>178</v>
      </c>
      <c r="D7" s="136">
        <v>10</v>
      </c>
      <c r="E7" s="137">
        <v>0.5</v>
      </c>
      <c r="F7" s="137">
        <v>0.3</v>
      </c>
      <c r="G7" s="137">
        <v>0.2</v>
      </c>
      <c r="H7" s="137">
        <v>0.1</v>
      </c>
      <c r="I7" s="138">
        <v>0.05</v>
      </c>
      <c r="U7" s="24">
        <v>1</v>
      </c>
      <c r="V7" s="60">
        <f>V$16-($U$16-$U7)/($U$16-$U$6)*(V$16-V$6)</f>
        <v>4.9999999999999989E-2</v>
      </c>
      <c r="W7" s="60">
        <f t="shared" ref="V7:Z15" si="0">W$16-($U$16-$U7)/($U$16-$U$6)*(W$16-W$6)</f>
        <v>2.9999999999999971E-2</v>
      </c>
      <c r="X7" s="60">
        <f t="shared" si="0"/>
        <v>1.999999999999999E-2</v>
      </c>
      <c r="Y7" s="60">
        <f t="shared" si="0"/>
        <v>9.999999999999995E-3</v>
      </c>
      <c r="Z7" s="139">
        <f t="shared" si="0"/>
        <v>4.9999999999999975E-3</v>
      </c>
    </row>
    <row r="8" spans="3:26" x14ac:dyDescent="0.25">
      <c r="C8" s="135" t="s">
        <v>179</v>
      </c>
      <c r="D8" s="136">
        <v>20</v>
      </c>
      <c r="E8" s="137">
        <v>0.8</v>
      </c>
      <c r="F8" s="137">
        <v>0.9</v>
      </c>
      <c r="G8" s="137">
        <v>0.5</v>
      </c>
      <c r="H8" s="137">
        <v>0.3</v>
      </c>
      <c r="I8" s="138">
        <v>0.15</v>
      </c>
      <c r="U8" s="24">
        <v>2</v>
      </c>
      <c r="V8" s="60">
        <f>V$16-($U$16-$U8)/($U$16-$U$6)*(V$16-V$6)</f>
        <v>9.9999999999999978E-2</v>
      </c>
      <c r="W8" s="60">
        <f t="shared" si="0"/>
        <v>0.06</v>
      </c>
      <c r="X8" s="60">
        <f t="shared" si="0"/>
        <v>3.999999999999998E-2</v>
      </c>
      <c r="Y8" s="60">
        <f t="shared" si="0"/>
        <v>1.999999999999999E-2</v>
      </c>
      <c r="Z8" s="139">
        <f t="shared" si="0"/>
        <v>9.999999999999995E-3</v>
      </c>
    </row>
    <row r="9" spans="3:26" x14ac:dyDescent="0.25">
      <c r="C9" s="135" t="s">
        <v>180</v>
      </c>
      <c r="D9" s="136">
        <v>30</v>
      </c>
      <c r="E9" s="137">
        <v>1.4</v>
      </c>
      <c r="F9" s="137">
        <v>1.1000000000000001</v>
      </c>
      <c r="G9" s="137">
        <v>0.8</v>
      </c>
      <c r="H9" s="137">
        <v>0.5</v>
      </c>
      <c r="I9" s="137">
        <v>0.4</v>
      </c>
      <c r="U9" s="24">
        <v>3</v>
      </c>
      <c r="V9" s="60">
        <f t="shared" si="0"/>
        <v>0.15000000000000002</v>
      </c>
      <c r="W9" s="60">
        <f t="shared" si="0"/>
        <v>0.09</v>
      </c>
      <c r="X9" s="60">
        <f t="shared" si="0"/>
        <v>6.0000000000000026E-2</v>
      </c>
      <c r="Y9" s="60">
        <f t="shared" si="0"/>
        <v>3.0000000000000013E-2</v>
      </c>
      <c r="Z9" s="139">
        <f t="shared" si="0"/>
        <v>1.5000000000000006E-2</v>
      </c>
    </row>
    <row r="10" spans="3:26" x14ac:dyDescent="0.25">
      <c r="C10" s="135" t="s">
        <v>181</v>
      </c>
      <c r="D10" s="136">
        <v>40</v>
      </c>
      <c r="E10" s="137">
        <v>1.7</v>
      </c>
      <c r="F10" s="137">
        <v>1.4</v>
      </c>
      <c r="G10" s="137">
        <v>1.1000000000000001</v>
      </c>
      <c r="H10" s="137">
        <v>0.8</v>
      </c>
      <c r="I10" s="137">
        <v>0.5</v>
      </c>
      <c r="U10" s="24">
        <v>4</v>
      </c>
      <c r="V10" s="60">
        <f t="shared" si="0"/>
        <v>0.2</v>
      </c>
      <c r="W10" s="60">
        <f t="shared" si="0"/>
        <v>0.12</v>
      </c>
      <c r="X10" s="60">
        <f t="shared" si="0"/>
        <v>8.0000000000000016E-2</v>
      </c>
      <c r="Y10" s="60">
        <f t="shared" si="0"/>
        <v>4.0000000000000008E-2</v>
      </c>
      <c r="Z10" s="139">
        <f t="shared" si="0"/>
        <v>2.0000000000000004E-2</v>
      </c>
    </row>
    <row r="11" spans="3:26" x14ac:dyDescent="0.25">
      <c r="C11" s="135" t="s">
        <v>182</v>
      </c>
      <c r="D11" s="136">
        <v>50</v>
      </c>
      <c r="E11" s="140">
        <v>2</v>
      </c>
      <c r="F11" s="137">
        <v>2.8</v>
      </c>
      <c r="G11" s="137">
        <v>2.2000000000000002</v>
      </c>
      <c r="H11" s="140">
        <v>2</v>
      </c>
      <c r="I11" s="137">
        <v>1.9</v>
      </c>
      <c r="U11" s="24">
        <v>5</v>
      </c>
      <c r="V11" s="60">
        <f t="shared" si="0"/>
        <v>0.25</v>
      </c>
      <c r="W11" s="60">
        <f t="shared" si="0"/>
        <v>0.15</v>
      </c>
      <c r="X11" s="60">
        <f t="shared" si="0"/>
        <v>0.1</v>
      </c>
      <c r="Y11" s="60">
        <f t="shared" si="0"/>
        <v>0.05</v>
      </c>
      <c r="Z11" s="139">
        <f t="shared" si="0"/>
        <v>2.5000000000000001E-2</v>
      </c>
    </row>
    <row r="12" spans="3:26" x14ac:dyDescent="0.25">
      <c r="C12" s="135" t="s">
        <v>183</v>
      </c>
      <c r="D12" s="136">
        <v>60</v>
      </c>
      <c r="E12" s="137">
        <v>3.6</v>
      </c>
      <c r="F12" s="140">
        <v>3</v>
      </c>
      <c r="G12" s="137">
        <v>2.8</v>
      </c>
      <c r="H12" s="137">
        <v>2.8</v>
      </c>
      <c r="I12" s="137">
        <v>2.2999999999999998</v>
      </c>
      <c r="U12" s="24">
        <v>6</v>
      </c>
      <c r="V12" s="60">
        <f t="shared" si="0"/>
        <v>0.3</v>
      </c>
      <c r="W12" s="60">
        <f t="shared" si="0"/>
        <v>0.18</v>
      </c>
      <c r="X12" s="60">
        <f t="shared" si="0"/>
        <v>0.12</v>
      </c>
      <c r="Y12" s="60">
        <f t="shared" si="0"/>
        <v>0.06</v>
      </c>
      <c r="Z12" s="139">
        <f t="shared" si="0"/>
        <v>0.03</v>
      </c>
    </row>
    <row r="13" spans="3:26" x14ac:dyDescent="0.25">
      <c r="C13" s="135" t="s">
        <v>184</v>
      </c>
      <c r="D13" s="136">
        <v>70</v>
      </c>
      <c r="E13" s="137">
        <v>5.2</v>
      </c>
      <c r="F13" s="137">
        <v>4.9000000000000004</v>
      </c>
      <c r="G13" s="137">
        <v>3.9</v>
      </c>
      <c r="H13" s="137">
        <v>3.4</v>
      </c>
      <c r="I13" s="140">
        <v>3</v>
      </c>
      <c r="U13" s="24">
        <v>7</v>
      </c>
      <c r="V13" s="60">
        <f t="shared" si="0"/>
        <v>0.35</v>
      </c>
      <c r="W13" s="60">
        <f t="shared" si="0"/>
        <v>0.21</v>
      </c>
      <c r="X13" s="60">
        <f t="shared" si="0"/>
        <v>0.14000000000000001</v>
      </c>
      <c r="Y13" s="60">
        <f t="shared" si="0"/>
        <v>7.0000000000000007E-2</v>
      </c>
      <c r="Z13" s="139">
        <f t="shared" si="0"/>
        <v>3.5000000000000003E-2</v>
      </c>
    </row>
    <row r="14" spans="3:26" x14ac:dyDescent="0.25">
      <c r="C14" s="135" t="s">
        <v>185</v>
      </c>
      <c r="D14" s="136">
        <v>80</v>
      </c>
      <c r="E14" s="137">
        <v>7.7</v>
      </c>
      <c r="F14" s="137">
        <v>6.8</v>
      </c>
      <c r="G14" s="137">
        <v>5.6</v>
      </c>
      <c r="H14" s="137">
        <v>5.0999999999999996</v>
      </c>
      <c r="I14" s="137">
        <v>3.6</v>
      </c>
      <c r="U14" s="24">
        <v>8</v>
      </c>
      <c r="V14" s="60">
        <f t="shared" si="0"/>
        <v>0.4</v>
      </c>
      <c r="W14" s="60">
        <f t="shared" si="0"/>
        <v>0.24</v>
      </c>
      <c r="X14" s="60">
        <f t="shared" si="0"/>
        <v>0.16</v>
      </c>
      <c r="Y14" s="60">
        <f t="shared" si="0"/>
        <v>0.08</v>
      </c>
      <c r="Z14" s="139">
        <f t="shared" si="0"/>
        <v>0.04</v>
      </c>
    </row>
    <row r="15" spans="3:26" x14ac:dyDescent="0.25">
      <c r="C15" s="135" t="s">
        <v>186</v>
      </c>
      <c r="D15" s="136">
        <v>90</v>
      </c>
      <c r="E15" s="137">
        <v>8.4</v>
      </c>
      <c r="F15" s="137">
        <v>7.7</v>
      </c>
      <c r="G15" s="137">
        <v>7.1</v>
      </c>
      <c r="H15" s="137">
        <v>6.8</v>
      </c>
      <c r="I15" s="137">
        <v>5.3</v>
      </c>
      <c r="U15" s="24">
        <v>9</v>
      </c>
      <c r="V15" s="60">
        <f t="shared" si="0"/>
        <v>0.45</v>
      </c>
      <c r="W15" s="60">
        <f t="shared" si="0"/>
        <v>0.27</v>
      </c>
      <c r="X15" s="60">
        <f t="shared" si="0"/>
        <v>0.18</v>
      </c>
      <c r="Y15" s="60">
        <f t="shared" si="0"/>
        <v>0.09</v>
      </c>
      <c r="Z15" s="139">
        <f t="shared" si="0"/>
        <v>4.4999999999999998E-2</v>
      </c>
    </row>
    <row r="16" spans="3:26" x14ac:dyDescent="0.25">
      <c r="C16" s="135" t="s">
        <v>187</v>
      </c>
      <c r="D16" s="136">
        <v>100</v>
      </c>
      <c r="E16" s="137">
        <v>10.6</v>
      </c>
      <c r="F16" s="140">
        <v>10</v>
      </c>
      <c r="G16" s="137">
        <v>9.6</v>
      </c>
      <c r="H16" s="137">
        <v>7.3</v>
      </c>
      <c r="I16" s="140">
        <v>6</v>
      </c>
      <c r="U16" s="132">
        <v>10</v>
      </c>
      <c r="V16" s="133">
        <f>E7</f>
        <v>0.5</v>
      </c>
      <c r="W16" s="133">
        <f>F7</f>
        <v>0.3</v>
      </c>
      <c r="X16" s="133">
        <f>G7</f>
        <v>0.2</v>
      </c>
      <c r="Y16" s="133">
        <f>H7</f>
        <v>0.1</v>
      </c>
      <c r="Z16" s="134">
        <f>I7</f>
        <v>0.05</v>
      </c>
    </row>
    <row r="17" spans="3:26" x14ac:dyDescent="0.25">
      <c r="C17" s="65"/>
      <c r="D17" s="65"/>
      <c r="E17" s="65" t="s">
        <v>172</v>
      </c>
      <c r="F17" s="65" t="s">
        <v>173</v>
      </c>
      <c r="G17" s="65" t="s">
        <v>174</v>
      </c>
      <c r="H17" s="65" t="s">
        <v>175</v>
      </c>
      <c r="I17" s="65" t="s">
        <v>176</v>
      </c>
      <c r="U17" s="24">
        <v>11</v>
      </c>
      <c r="V17" s="60">
        <f t="shared" ref="V17:Z25" si="1">V$26-($U$26-$U17)/($U$26-$U$16)*(V$26-V$16)</f>
        <v>0.53</v>
      </c>
      <c r="W17" s="60">
        <f t="shared" si="1"/>
        <v>0.35999999999999988</v>
      </c>
      <c r="X17" s="60">
        <f t="shared" si="1"/>
        <v>0.22999999999999998</v>
      </c>
      <c r="Y17" s="60">
        <f t="shared" si="1"/>
        <v>0.12</v>
      </c>
      <c r="Z17" s="139">
        <f t="shared" si="1"/>
        <v>0.06</v>
      </c>
    </row>
    <row r="18" spans="3:26" x14ac:dyDescent="0.25">
      <c r="C18" s="65" t="s">
        <v>214</v>
      </c>
      <c r="D18" s="65"/>
      <c r="E18" s="141">
        <v>1.242E-3</v>
      </c>
      <c r="F18" s="141">
        <v>1.098E-3</v>
      </c>
      <c r="G18" s="141">
        <v>1.235E-3</v>
      </c>
      <c r="H18" s="141">
        <v>8.03E-4</v>
      </c>
      <c r="I18" s="141">
        <v>6.4400000000000004E-4</v>
      </c>
      <c r="U18" s="24">
        <v>12</v>
      </c>
      <c r="V18" s="60">
        <f t="shared" si="1"/>
        <v>0.56000000000000005</v>
      </c>
      <c r="W18" s="60">
        <f t="shared" si="1"/>
        <v>0.41999999999999993</v>
      </c>
      <c r="X18" s="60">
        <f t="shared" si="1"/>
        <v>0.26</v>
      </c>
      <c r="Y18" s="60">
        <f t="shared" si="1"/>
        <v>0.13999999999999999</v>
      </c>
      <c r="Z18" s="139">
        <f t="shared" si="1"/>
        <v>6.9999999999999993E-2</v>
      </c>
    </row>
    <row r="19" spans="3:26" x14ac:dyDescent="0.25">
      <c r="C19" s="65" t="s">
        <v>215</v>
      </c>
      <c r="D19" s="65"/>
      <c r="E19" s="141">
        <v>-2.2908999999999999E-2</v>
      </c>
      <c r="F19" s="141">
        <v>-1.5318E-2</v>
      </c>
      <c r="G19" s="141">
        <v>-3.6561000000000003E-2</v>
      </c>
      <c r="H19" s="141">
        <v>-2.333E-3</v>
      </c>
      <c r="I19" s="141">
        <v>-2.712E-3</v>
      </c>
      <c r="U19" s="24">
        <v>13</v>
      </c>
      <c r="V19" s="60">
        <f t="shared" si="1"/>
        <v>0.59000000000000008</v>
      </c>
      <c r="W19" s="60">
        <f t="shared" si="1"/>
        <v>0.48</v>
      </c>
      <c r="X19" s="60">
        <f t="shared" si="1"/>
        <v>0.29000000000000004</v>
      </c>
      <c r="Y19" s="60">
        <f t="shared" si="1"/>
        <v>0.16</v>
      </c>
      <c r="Z19" s="139">
        <f t="shared" si="1"/>
        <v>0.08</v>
      </c>
    </row>
    <row r="20" spans="3:26" x14ac:dyDescent="0.25">
      <c r="C20" s="65" t="s">
        <v>216</v>
      </c>
      <c r="D20" s="65"/>
      <c r="E20" s="141">
        <v>0.66666700000000001</v>
      </c>
      <c r="F20" s="141">
        <v>0.50333300000000003</v>
      </c>
      <c r="G20" s="141">
        <v>0.63666699999999998</v>
      </c>
      <c r="H20" s="141">
        <v>-5.3332999999999998E-2</v>
      </c>
      <c r="I20" s="141">
        <v>0</v>
      </c>
      <c r="U20" s="24">
        <v>14</v>
      </c>
      <c r="V20" s="60">
        <f t="shared" si="1"/>
        <v>0.62</v>
      </c>
      <c r="W20" s="60">
        <f t="shared" si="1"/>
        <v>0.54</v>
      </c>
      <c r="X20" s="60">
        <f t="shared" si="1"/>
        <v>0.32</v>
      </c>
      <c r="Y20" s="60">
        <f t="shared" si="1"/>
        <v>0.18</v>
      </c>
      <c r="Z20" s="139">
        <f t="shared" si="1"/>
        <v>0.09</v>
      </c>
    </row>
    <row r="21" spans="3:26" x14ac:dyDescent="0.25">
      <c r="C21" s="65"/>
      <c r="D21" s="65"/>
      <c r="E21" s="65"/>
      <c r="F21" s="65"/>
      <c r="G21" s="65"/>
      <c r="H21" s="65"/>
      <c r="I21" s="65"/>
      <c r="U21" s="24">
        <v>15</v>
      </c>
      <c r="V21" s="60">
        <f t="shared" si="1"/>
        <v>0.65</v>
      </c>
      <c r="W21" s="60">
        <f t="shared" si="1"/>
        <v>0.6</v>
      </c>
      <c r="X21" s="60">
        <f t="shared" si="1"/>
        <v>0.35</v>
      </c>
      <c r="Y21" s="60">
        <f t="shared" si="1"/>
        <v>0.2</v>
      </c>
      <c r="Z21" s="139">
        <f t="shared" si="1"/>
        <v>0.1</v>
      </c>
    </row>
    <row r="22" spans="3:26" x14ac:dyDescent="0.25">
      <c r="C22" s="65" t="s">
        <v>217</v>
      </c>
      <c r="D22" s="65">
        <v>10</v>
      </c>
      <c r="E22" s="151">
        <f>E$18*$D22^2+E$19*$D22+E$20</f>
        <v>0.56177699999999997</v>
      </c>
      <c r="F22" s="151">
        <f t="shared" ref="F22:I31" si="2">F$18*$D22^2+F$19*$D22+F$20</f>
        <v>0.45995300000000006</v>
      </c>
      <c r="G22" s="151">
        <f t="shared" si="2"/>
        <v>0.39455699999999994</v>
      </c>
      <c r="H22" s="151">
        <f t="shared" si="2"/>
        <v>3.6369999999999944E-3</v>
      </c>
      <c r="I22" s="151">
        <f t="shared" si="2"/>
        <v>3.7280000000000001E-2</v>
      </c>
      <c r="U22" s="24">
        <v>16</v>
      </c>
      <c r="V22" s="60">
        <f t="shared" si="1"/>
        <v>0.68</v>
      </c>
      <c r="W22" s="60">
        <f t="shared" si="1"/>
        <v>0.65999999999999992</v>
      </c>
      <c r="X22" s="60">
        <f t="shared" si="1"/>
        <v>0.38</v>
      </c>
      <c r="Y22" s="60">
        <f t="shared" si="1"/>
        <v>0.21999999999999997</v>
      </c>
      <c r="Z22" s="139">
        <f t="shared" si="1"/>
        <v>0.10999999999999999</v>
      </c>
    </row>
    <row r="23" spans="3:26" x14ac:dyDescent="0.25">
      <c r="C23" s="65" t="s">
        <v>217</v>
      </c>
      <c r="D23" s="65">
        <v>20</v>
      </c>
      <c r="E23" s="151">
        <f>E$18*$D23^2+E$19*$D23+E$20</f>
        <v>0.705287</v>
      </c>
      <c r="F23" s="151">
        <f t="shared" si="2"/>
        <v>0.6361730000000001</v>
      </c>
      <c r="G23" s="151">
        <f t="shared" si="2"/>
        <v>0.39944699999999989</v>
      </c>
      <c r="H23" s="151">
        <f t="shared" si="2"/>
        <v>0.22120700000000001</v>
      </c>
      <c r="I23" s="151">
        <f t="shared" si="2"/>
        <v>0.20335999999999999</v>
      </c>
      <c r="U23" s="24">
        <v>17</v>
      </c>
      <c r="V23" s="60">
        <f t="shared" si="1"/>
        <v>0.71000000000000008</v>
      </c>
      <c r="W23" s="60">
        <f t="shared" si="1"/>
        <v>0.72</v>
      </c>
      <c r="X23" s="60">
        <f t="shared" si="1"/>
        <v>0.41000000000000003</v>
      </c>
      <c r="Y23" s="60">
        <f t="shared" si="1"/>
        <v>0.24</v>
      </c>
      <c r="Z23" s="139">
        <f t="shared" si="1"/>
        <v>0.12</v>
      </c>
    </row>
    <row r="24" spans="3:26" x14ac:dyDescent="0.25">
      <c r="C24" s="65" t="s">
        <v>217</v>
      </c>
      <c r="D24" s="65">
        <v>30</v>
      </c>
      <c r="E24" s="151">
        <f t="shared" ref="E24:E31" si="3">E$18*$D24^2+E$19*$D24+E$20</f>
        <v>1.0971970000000002</v>
      </c>
      <c r="F24" s="151">
        <f t="shared" si="2"/>
        <v>1.0319929999999999</v>
      </c>
      <c r="G24" s="151">
        <f t="shared" si="2"/>
        <v>0.65133699999999972</v>
      </c>
      <c r="H24" s="151">
        <f t="shared" si="2"/>
        <v>0.59937700000000005</v>
      </c>
      <c r="I24" s="151">
        <f t="shared" si="2"/>
        <v>0.49824000000000002</v>
      </c>
      <c r="U24" s="24">
        <v>18</v>
      </c>
      <c r="V24" s="60">
        <f t="shared" si="1"/>
        <v>0.74</v>
      </c>
      <c r="W24" s="60">
        <f t="shared" si="1"/>
        <v>0.78</v>
      </c>
      <c r="X24" s="60">
        <f t="shared" si="1"/>
        <v>0.44</v>
      </c>
      <c r="Y24" s="60">
        <f t="shared" si="1"/>
        <v>0.26</v>
      </c>
      <c r="Z24" s="139">
        <f t="shared" si="1"/>
        <v>0.13</v>
      </c>
    </row>
    <row r="25" spans="3:26" x14ac:dyDescent="0.25">
      <c r="C25" s="65" t="s">
        <v>217</v>
      </c>
      <c r="D25" s="65">
        <v>40</v>
      </c>
      <c r="E25" s="151">
        <f t="shared" si="3"/>
        <v>1.7375069999999999</v>
      </c>
      <c r="F25" s="151">
        <f t="shared" si="2"/>
        <v>1.6474130000000002</v>
      </c>
      <c r="G25" s="151">
        <f t="shared" si="2"/>
        <v>1.1502269999999997</v>
      </c>
      <c r="H25" s="151">
        <f t="shared" si="2"/>
        <v>1.1381469999999998</v>
      </c>
      <c r="I25" s="151">
        <f t="shared" si="2"/>
        <v>0.92191999999999996</v>
      </c>
      <c r="U25" s="24">
        <v>19</v>
      </c>
      <c r="V25" s="60">
        <f t="shared" si="1"/>
        <v>0.77</v>
      </c>
      <c r="W25" s="60">
        <f t="shared" si="1"/>
        <v>0.84</v>
      </c>
      <c r="X25" s="60">
        <f t="shared" si="1"/>
        <v>0.47</v>
      </c>
      <c r="Y25" s="60">
        <f t="shared" si="1"/>
        <v>0.27999999999999997</v>
      </c>
      <c r="Z25" s="139">
        <f t="shared" si="1"/>
        <v>0.13999999999999999</v>
      </c>
    </row>
    <row r="26" spans="3:26" x14ac:dyDescent="0.25">
      <c r="C26" s="65" t="s">
        <v>217</v>
      </c>
      <c r="D26" s="65">
        <v>50</v>
      </c>
      <c r="E26" s="151">
        <f t="shared" si="3"/>
        <v>2.626217</v>
      </c>
      <c r="F26" s="151">
        <f t="shared" si="2"/>
        <v>2.4824330000000003</v>
      </c>
      <c r="G26" s="151">
        <f t="shared" si="2"/>
        <v>1.8961169999999998</v>
      </c>
      <c r="H26" s="151">
        <f t="shared" si="2"/>
        <v>1.8375169999999998</v>
      </c>
      <c r="I26" s="151">
        <f t="shared" si="2"/>
        <v>1.4744000000000002</v>
      </c>
      <c r="U26" s="132">
        <v>20</v>
      </c>
      <c r="V26" s="133">
        <f>E8</f>
        <v>0.8</v>
      </c>
      <c r="W26" s="133">
        <f>F8</f>
        <v>0.9</v>
      </c>
      <c r="X26" s="133">
        <f>G8</f>
        <v>0.5</v>
      </c>
      <c r="Y26" s="133">
        <f>H8</f>
        <v>0.3</v>
      </c>
      <c r="Z26" s="134">
        <f>I8</f>
        <v>0.15</v>
      </c>
    </row>
    <row r="27" spans="3:26" x14ac:dyDescent="0.25">
      <c r="C27" s="65" t="s">
        <v>217</v>
      </c>
      <c r="D27" s="65">
        <v>60</v>
      </c>
      <c r="E27" s="151">
        <f t="shared" si="3"/>
        <v>3.7633270000000008</v>
      </c>
      <c r="F27" s="151">
        <f t="shared" si="2"/>
        <v>3.5370529999999998</v>
      </c>
      <c r="G27" s="151">
        <f t="shared" si="2"/>
        <v>2.8890069999999994</v>
      </c>
      <c r="H27" s="151">
        <f t="shared" si="2"/>
        <v>2.6974870000000002</v>
      </c>
      <c r="I27" s="151">
        <f t="shared" si="2"/>
        <v>2.1556799999999998</v>
      </c>
      <c r="U27" s="24">
        <v>21</v>
      </c>
      <c r="V27" s="60">
        <f>V$36-($U36-$U27)/($U36-$U26)*(V$36-V$26)</f>
        <v>0.86</v>
      </c>
      <c r="W27" s="60">
        <f t="shared" ref="W27:Z35" si="4">W$36-($U$36-$U27)/($U$36-$U$26)*(W$36-W$26)</f>
        <v>0.92</v>
      </c>
      <c r="X27" s="60">
        <f t="shared" si="4"/>
        <v>0.53</v>
      </c>
      <c r="Y27" s="60">
        <f t="shared" si="4"/>
        <v>0.31999999999999995</v>
      </c>
      <c r="Z27" s="139">
        <f t="shared" si="4"/>
        <v>0.17500000000000002</v>
      </c>
    </row>
    <row r="28" spans="3:26" x14ac:dyDescent="0.25">
      <c r="C28" s="65" t="s">
        <v>217</v>
      </c>
      <c r="D28" s="65">
        <v>70</v>
      </c>
      <c r="E28" s="151">
        <f t="shared" si="3"/>
        <v>5.1488370000000003</v>
      </c>
      <c r="F28" s="151">
        <f t="shared" si="2"/>
        <v>4.8112729999999999</v>
      </c>
      <c r="G28" s="151">
        <f t="shared" si="2"/>
        <v>4.1288969999999994</v>
      </c>
      <c r="H28" s="151">
        <f t="shared" si="2"/>
        <v>3.7180569999999999</v>
      </c>
      <c r="I28" s="151">
        <f t="shared" si="2"/>
        <v>2.9657600000000004</v>
      </c>
      <c r="U28" s="24">
        <v>22</v>
      </c>
      <c r="V28" s="60">
        <f>V$36-($U36-$U28)/($U36-$U26)*(V$36-V$26)</f>
        <v>0.91999999999999993</v>
      </c>
      <c r="W28" s="60">
        <f t="shared" si="4"/>
        <v>0.94000000000000006</v>
      </c>
      <c r="X28" s="60">
        <f t="shared" si="4"/>
        <v>0.56000000000000005</v>
      </c>
      <c r="Y28" s="60">
        <f t="shared" si="4"/>
        <v>0.33999999999999997</v>
      </c>
      <c r="Z28" s="139">
        <f t="shared" si="4"/>
        <v>0.2</v>
      </c>
    </row>
    <row r="29" spans="3:26" x14ac:dyDescent="0.25">
      <c r="C29" s="65" t="s">
        <v>217</v>
      </c>
      <c r="D29" s="65">
        <v>80</v>
      </c>
      <c r="E29" s="151">
        <f t="shared" si="3"/>
        <v>6.7827470000000005</v>
      </c>
      <c r="F29" s="151">
        <f t="shared" si="2"/>
        <v>6.3050930000000012</v>
      </c>
      <c r="G29" s="151">
        <f t="shared" si="2"/>
        <v>5.6157870000000001</v>
      </c>
      <c r="H29" s="151">
        <f t="shared" si="2"/>
        <v>4.8992269999999998</v>
      </c>
      <c r="I29" s="151">
        <f t="shared" si="2"/>
        <v>3.9046400000000001</v>
      </c>
      <c r="U29" s="24">
        <v>23</v>
      </c>
      <c r="V29" s="60">
        <f>V$36-($U36-$U29)/($U36-$U26)*(V$36-V$26)</f>
        <v>0.98</v>
      </c>
      <c r="W29" s="60">
        <f t="shared" si="4"/>
        <v>0.96000000000000008</v>
      </c>
      <c r="X29" s="60">
        <f t="shared" si="4"/>
        <v>0.59000000000000008</v>
      </c>
      <c r="Y29" s="60">
        <f t="shared" si="4"/>
        <v>0.36</v>
      </c>
      <c r="Z29" s="139">
        <f t="shared" si="4"/>
        <v>0.22500000000000003</v>
      </c>
    </row>
    <row r="30" spans="3:26" x14ac:dyDescent="0.25">
      <c r="C30" s="65" t="s">
        <v>217</v>
      </c>
      <c r="D30" s="65">
        <v>90</v>
      </c>
      <c r="E30" s="151">
        <f t="shared" si="3"/>
        <v>8.6650570000000009</v>
      </c>
      <c r="F30" s="151">
        <f t="shared" si="2"/>
        <v>8.0185130000000004</v>
      </c>
      <c r="G30" s="151">
        <f t="shared" si="2"/>
        <v>7.3496770000000007</v>
      </c>
      <c r="H30" s="151">
        <f t="shared" si="2"/>
        <v>6.2409969999999992</v>
      </c>
      <c r="I30" s="151">
        <f t="shared" si="2"/>
        <v>4.9723199999999999</v>
      </c>
      <c r="U30" s="24">
        <v>24</v>
      </c>
      <c r="V30" s="60">
        <f>V$36-($U36-$U30)/($U36-$U26)*(V$36-V$26)</f>
        <v>1.04</v>
      </c>
      <c r="W30" s="60">
        <f t="shared" si="4"/>
        <v>0.98000000000000009</v>
      </c>
      <c r="X30" s="60">
        <f t="shared" si="4"/>
        <v>0.62</v>
      </c>
      <c r="Y30" s="60">
        <f t="shared" si="4"/>
        <v>0.38</v>
      </c>
      <c r="Z30" s="139">
        <f t="shared" si="4"/>
        <v>0.25</v>
      </c>
    </row>
    <row r="31" spans="3:26" x14ac:dyDescent="0.25">
      <c r="C31" s="65" t="s">
        <v>217</v>
      </c>
      <c r="D31" s="65">
        <v>100</v>
      </c>
      <c r="E31" s="151">
        <f t="shared" si="3"/>
        <v>10.795767000000001</v>
      </c>
      <c r="F31" s="151">
        <f t="shared" si="2"/>
        <v>9.9515329999999995</v>
      </c>
      <c r="G31" s="151">
        <f t="shared" si="2"/>
        <v>9.3305669999999985</v>
      </c>
      <c r="H31" s="151">
        <f t="shared" si="2"/>
        <v>7.7433669999999992</v>
      </c>
      <c r="I31" s="151">
        <f t="shared" si="2"/>
        <v>6.1688000000000001</v>
      </c>
      <c r="U31" s="24">
        <v>25</v>
      </c>
      <c r="V31" s="60">
        <f>V$36-($U36-$U31)/($U36-$U26)*(V$36-V$26)</f>
        <v>1.1000000000000001</v>
      </c>
      <c r="W31" s="60">
        <f t="shared" si="4"/>
        <v>1</v>
      </c>
      <c r="X31" s="60">
        <f t="shared" si="4"/>
        <v>0.65</v>
      </c>
      <c r="Y31" s="60">
        <f t="shared" si="4"/>
        <v>0.4</v>
      </c>
      <c r="Z31" s="139">
        <f t="shared" si="4"/>
        <v>0.27500000000000002</v>
      </c>
    </row>
    <row r="32" spans="3:26" x14ac:dyDescent="0.25">
      <c r="C32" s="65"/>
      <c r="D32" s="65"/>
      <c r="E32" s="65"/>
      <c r="F32" s="65"/>
      <c r="G32" s="65"/>
      <c r="H32" s="65"/>
      <c r="I32" s="65"/>
      <c r="U32" s="24">
        <v>26</v>
      </c>
      <c r="V32" s="60">
        <f>V$36-($U36-$U32)/($U36-$U26)*(V$36-V$26)</f>
        <v>1.1599999999999999</v>
      </c>
      <c r="W32" s="60">
        <f t="shared" si="4"/>
        <v>1.02</v>
      </c>
      <c r="X32" s="60">
        <f t="shared" si="4"/>
        <v>0.68</v>
      </c>
      <c r="Y32" s="60">
        <f t="shared" si="4"/>
        <v>0.42</v>
      </c>
      <c r="Z32" s="139">
        <f t="shared" si="4"/>
        <v>0.30000000000000004</v>
      </c>
    </row>
    <row r="33" spans="3:26" x14ac:dyDescent="0.25">
      <c r="C33" s="65" t="s">
        <v>218</v>
      </c>
      <c r="D33" s="65">
        <v>10</v>
      </c>
      <c r="E33" s="142">
        <f>(E22-E7)/E7</f>
        <v>0.12355399999999994</v>
      </c>
      <c r="F33" s="142">
        <f t="shared" ref="F33:H33" si="5">(F22-F7)/F7</f>
        <v>0.53317666666666697</v>
      </c>
      <c r="G33" s="142">
        <f t="shared" si="5"/>
        <v>0.97278499999999957</v>
      </c>
      <c r="H33" s="142">
        <f t="shared" si="5"/>
        <v>-0.96362999999999999</v>
      </c>
      <c r="I33" s="142">
        <f>(I22-I7)/I7</f>
        <v>-0.25440000000000002</v>
      </c>
      <c r="U33" s="24">
        <v>27</v>
      </c>
      <c r="V33" s="60">
        <f>V$36-($U36-$U33)/($U36-$U26)*(V$36-V$26)</f>
        <v>1.22</v>
      </c>
      <c r="W33" s="60">
        <f t="shared" si="4"/>
        <v>1.04</v>
      </c>
      <c r="X33" s="60">
        <f t="shared" si="4"/>
        <v>0.71000000000000008</v>
      </c>
      <c r="Y33" s="60">
        <f t="shared" si="4"/>
        <v>0.44</v>
      </c>
      <c r="Z33" s="139">
        <f t="shared" si="4"/>
        <v>0.32500000000000001</v>
      </c>
    </row>
    <row r="34" spans="3:26" x14ac:dyDescent="0.25">
      <c r="C34" s="65" t="s">
        <v>218</v>
      </c>
      <c r="D34" s="65">
        <v>20</v>
      </c>
      <c r="E34" s="142">
        <f t="shared" ref="E34:I42" si="6">(E23-E8)/E8</f>
        <v>-0.11839125000000006</v>
      </c>
      <c r="F34" s="142">
        <f t="shared" si="6"/>
        <v>-0.29314111111111102</v>
      </c>
      <c r="G34" s="142">
        <f t="shared" si="6"/>
        <v>-0.20110600000000023</v>
      </c>
      <c r="H34" s="142">
        <f t="shared" si="6"/>
        <v>-0.26264333333333328</v>
      </c>
      <c r="I34" s="142">
        <f t="shared" si="6"/>
        <v>0.35573333333333329</v>
      </c>
      <c r="U34" s="24">
        <v>28</v>
      </c>
      <c r="V34" s="60">
        <f>V$36-($U36-$U34)/($U36-$U26)*(V$36-V$26)</f>
        <v>1.28</v>
      </c>
      <c r="W34" s="60">
        <f t="shared" si="4"/>
        <v>1.06</v>
      </c>
      <c r="X34" s="60">
        <f t="shared" si="4"/>
        <v>0.74</v>
      </c>
      <c r="Y34" s="60">
        <f t="shared" si="4"/>
        <v>0.45999999999999996</v>
      </c>
      <c r="Z34" s="139">
        <f t="shared" si="4"/>
        <v>0.35000000000000003</v>
      </c>
    </row>
    <row r="35" spans="3:26" x14ac:dyDescent="0.25">
      <c r="C35" s="65" t="s">
        <v>218</v>
      </c>
      <c r="D35" s="65">
        <v>30</v>
      </c>
      <c r="E35" s="142">
        <f t="shared" si="6"/>
        <v>-0.21628785714285695</v>
      </c>
      <c r="F35" s="142">
        <f t="shared" si="6"/>
        <v>-6.1824545454545583E-2</v>
      </c>
      <c r="G35" s="142">
        <f t="shared" si="6"/>
        <v>-0.1858287500000004</v>
      </c>
      <c r="H35" s="142">
        <f t="shared" si="6"/>
        <v>0.1987540000000001</v>
      </c>
      <c r="I35" s="142">
        <f t="shared" si="6"/>
        <v>0.24559999999999998</v>
      </c>
      <c r="U35" s="24">
        <v>29</v>
      </c>
      <c r="V35" s="60">
        <f>V$36-($U36-$U35)/($U36-$U26)*(V$36-V$26)</f>
        <v>1.3399999999999999</v>
      </c>
      <c r="W35" s="60">
        <f t="shared" si="4"/>
        <v>1.08</v>
      </c>
      <c r="X35" s="60">
        <f t="shared" si="4"/>
        <v>0.77</v>
      </c>
      <c r="Y35" s="60">
        <f t="shared" si="4"/>
        <v>0.48</v>
      </c>
      <c r="Z35" s="139">
        <f t="shared" si="4"/>
        <v>0.375</v>
      </c>
    </row>
    <row r="36" spans="3:26" x14ac:dyDescent="0.25">
      <c r="C36" s="65" t="s">
        <v>218</v>
      </c>
      <c r="D36" s="65">
        <v>40</v>
      </c>
      <c r="E36" s="142">
        <f t="shared" si="6"/>
        <v>2.2062941176470563E-2</v>
      </c>
      <c r="F36" s="142">
        <f t="shared" si="6"/>
        <v>0.17672357142857167</v>
      </c>
      <c r="G36" s="142">
        <f t="shared" si="6"/>
        <v>4.5660909090908704E-2</v>
      </c>
      <c r="H36" s="142">
        <f t="shared" si="6"/>
        <v>0.42268374999999969</v>
      </c>
      <c r="I36" s="142">
        <f t="shared" si="6"/>
        <v>0.84383999999999992</v>
      </c>
      <c r="U36" s="132">
        <v>30</v>
      </c>
      <c r="V36" s="133">
        <f>E9</f>
        <v>1.4</v>
      </c>
      <c r="W36" s="133">
        <f>F9</f>
        <v>1.1000000000000001</v>
      </c>
      <c r="X36" s="133">
        <f>G9</f>
        <v>0.8</v>
      </c>
      <c r="Y36" s="133">
        <f>H9</f>
        <v>0.5</v>
      </c>
      <c r="Z36" s="134">
        <f>I9</f>
        <v>0.4</v>
      </c>
    </row>
    <row r="37" spans="3:26" x14ac:dyDescent="0.25">
      <c r="C37" s="65" t="s">
        <v>218</v>
      </c>
      <c r="D37" s="65">
        <v>50</v>
      </c>
      <c r="E37" s="142">
        <f t="shared" si="6"/>
        <v>0.31310850000000001</v>
      </c>
      <c r="F37" s="142">
        <f t="shared" si="6"/>
        <v>-0.11341678571428554</v>
      </c>
      <c r="G37" s="142">
        <f t="shared" si="6"/>
        <v>-0.13812863636363651</v>
      </c>
      <c r="H37" s="142">
        <f t="shared" si="6"/>
        <v>-8.1241500000000078E-2</v>
      </c>
      <c r="I37" s="142">
        <f t="shared" si="6"/>
        <v>-0.22399999999999989</v>
      </c>
      <c r="U37" s="24">
        <v>31</v>
      </c>
      <c r="V37" s="60">
        <f t="shared" ref="V37:Z45" si="7">V$46-($U$46-$U37)/($U$46-$U$36)*(V$46-V$36)</f>
        <v>1.43</v>
      </c>
      <c r="W37" s="60">
        <f t="shared" si="7"/>
        <v>1.1300000000000001</v>
      </c>
      <c r="X37" s="60">
        <f t="shared" si="7"/>
        <v>0.83000000000000007</v>
      </c>
      <c r="Y37" s="60">
        <f t="shared" si="7"/>
        <v>0.53</v>
      </c>
      <c r="Z37" s="139">
        <f t="shared" si="7"/>
        <v>0.41000000000000003</v>
      </c>
    </row>
    <row r="38" spans="3:26" x14ac:dyDescent="0.25">
      <c r="C38" s="65" t="s">
        <v>218</v>
      </c>
      <c r="D38" s="65">
        <v>60</v>
      </c>
      <c r="E38" s="142">
        <f t="shared" si="6"/>
        <v>4.5368611111111297E-2</v>
      </c>
      <c r="F38" s="142">
        <f t="shared" si="6"/>
        <v>0.1790176666666666</v>
      </c>
      <c r="G38" s="142">
        <f t="shared" si="6"/>
        <v>3.1788214285714149E-2</v>
      </c>
      <c r="H38" s="142">
        <f t="shared" si="6"/>
        <v>-3.6611785714285583E-2</v>
      </c>
      <c r="I38" s="142">
        <f t="shared" si="6"/>
        <v>-6.2747826086956532E-2</v>
      </c>
      <c r="U38" s="24">
        <v>32</v>
      </c>
      <c r="V38" s="60">
        <f t="shared" si="7"/>
        <v>1.46</v>
      </c>
      <c r="W38" s="60">
        <f t="shared" si="7"/>
        <v>1.1600000000000001</v>
      </c>
      <c r="X38" s="60">
        <f t="shared" si="7"/>
        <v>0.8600000000000001</v>
      </c>
      <c r="Y38" s="60">
        <f t="shared" si="7"/>
        <v>0.56000000000000005</v>
      </c>
      <c r="Z38" s="139">
        <f t="shared" si="7"/>
        <v>0.42000000000000004</v>
      </c>
    </row>
    <row r="39" spans="3:26" x14ac:dyDescent="0.25">
      <c r="C39" s="65" t="s">
        <v>218</v>
      </c>
      <c r="D39" s="65">
        <v>70</v>
      </c>
      <c r="E39" s="142">
        <f t="shared" si="6"/>
        <v>-9.8390384615384321E-3</v>
      </c>
      <c r="F39" s="142">
        <f t="shared" si="6"/>
        <v>-1.8107551020408251E-2</v>
      </c>
      <c r="G39" s="142">
        <f t="shared" si="6"/>
        <v>5.8691538461538323E-2</v>
      </c>
      <c r="H39" s="142">
        <f t="shared" si="6"/>
        <v>9.3546176470588244E-2</v>
      </c>
      <c r="I39" s="142">
        <f t="shared" si="6"/>
        <v>-1.1413333333333201E-2</v>
      </c>
      <c r="U39" s="24">
        <v>33</v>
      </c>
      <c r="V39" s="60">
        <f t="shared" si="7"/>
        <v>1.49</v>
      </c>
      <c r="W39" s="60">
        <f t="shared" si="7"/>
        <v>1.19</v>
      </c>
      <c r="X39" s="60">
        <f t="shared" si="7"/>
        <v>0.89000000000000012</v>
      </c>
      <c r="Y39" s="60">
        <f t="shared" si="7"/>
        <v>0.59000000000000008</v>
      </c>
      <c r="Z39" s="139">
        <f t="shared" si="7"/>
        <v>0.43000000000000005</v>
      </c>
    </row>
    <row r="40" spans="3:26" x14ac:dyDescent="0.25">
      <c r="C40" s="65" t="s">
        <v>218</v>
      </c>
      <c r="D40" s="65">
        <v>80</v>
      </c>
      <c r="E40" s="142">
        <f t="shared" si="6"/>
        <v>-0.11912376623376618</v>
      </c>
      <c r="F40" s="142">
        <f t="shared" si="6"/>
        <v>-7.2780441176470395E-2</v>
      </c>
      <c r="G40" s="142">
        <f t="shared" si="6"/>
        <v>2.8191071428572217E-3</v>
      </c>
      <c r="H40" s="142">
        <f t="shared" si="6"/>
        <v>-3.936725490196076E-2</v>
      </c>
      <c r="I40" s="142">
        <f t="shared" si="6"/>
        <v>8.4622222222222224E-2</v>
      </c>
      <c r="U40" s="24">
        <v>34</v>
      </c>
      <c r="V40" s="60">
        <f t="shared" si="7"/>
        <v>1.52</v>
      </c>
      <c r="W40" s="60">
        <f t="shared" si="7"/>
        <v>1.22</v>
      </c>
      <c r="X40" s="60">
        <f t="shared" si="7"/>
        <v>0.92</v>
      </c>
      <c r="Y40" s="60">
        <f t="shared" si="7"/>
        <v>0.62</v>
      </c>
      <c r="Z40" s="139">
        <f t="shared" si="7"/>
        <v>0.44</v>
      </c>
    </row>
    <row r="41" spans="3:26" x14ac:dyDescent="0.25">
      <c r="C41" s="65" t="s">
        <v>218</v>
      </c>
      <c r="D41" s="65">
        <v>90</v>
      </c>
      <c r="E41" s="142">
        <f t="shared" si="6"/>
        <v>3.1554404761904825E-2</v>
      </c>
      <c r="F41" s="142">
        <f t="shared" si="6"/>
        <v>4.1365324675324708E-2</v>
      </c>
      <c r="G41" s="142">
        <f t="shared" si="6"/>
        <v>3.516577464788747E-2</v>
      </c>
      <c r="H41" s="142">
        <f t="shared" si="6"/>
        <v>-8.2206323529411859E-2</v>
      </c>
      <c r="I41" s="142">
        <f t="shared" si="6"/>
        <v>-6.1826415094339622E-2</v>
      </c>
      <c r="U41" s="24">
        <v>35</v>
      </c>
      <c r="V41" s="60">
        <f t="shared" si="7"/>
        <v>1.5499999999999998</v>
      </c>
      <c r="W41" s="60">
        <f t="shared" si="7"/>
        <v>1.25</v>
      </c>
      <c r="X41" s="60">
        <f t="shared" si="7"/>
        <v>0.95000000000000007</v>
      </c>
      <c r="Y41" s="60">
        <f t="shared" si="7"/>
        <v>0.65</v>
      </c>
      <c r="Z41" s="139">
        <f t="shared" si="7"/>
        <v>0.45</v>
      </c>
    </row>
    <row r="42" spans="3:26" x14ac:dyDescent="0.25">
      <c r="C42" s="65" t="s">
        <v>218</v>
      </c>
      <c r="D42" s="65">
        <v>100</v>
      </c>
      <c r="E42" s="142">
        <f t="shared" si="6"/>
        <v>1.8468584905660546E-2</v>
      </c>
      <c r="F42" s="142">
        <f t="shared" si="6"/>
        <v>-4.8467000000000484E-3</v>
      </c>
      <c r="G42" s="142">
        <f t="shared" si="6"/>
        <v>-2.806593750000012E-2</v>
      </c>
      <c r="H42" s="142">
        <f t="shared" si="6"/>
        <v>6.0735205479451972E-2</v>
      </c>
      <c r="I42" s="142">
        <f t="shared" si="6"/>
        <v>2.8133333333333344E-2</v>
      </c>
      <c r="U42" s="24">
        <v>36</v>
      </c>
      <c r="V42" s="60">
        <f t="shared" si="7"/>
        <v>1.5799999999999998</v>
      </c>
      <c r="W42" s="60">
        <f t="shared" si="7"/>
        <v>1.28</v>
      </c>
      <c r="X42" s="60">
        <f t="shared" si="7"/>
        <v>0.98000000000000009</v>
      </c>
      <c r="Y42" s="60">
        <f t="shared" si="7"/>
        <v>0.68</v>
      </c>
      <c r="Z42" s="139">
        <f t="shared" si="7"/>
        <v>0.46</v>
      </c>
    </row>
    <row r="43" spans="3:26" x14ac:dyDescent="0.25">
      <c r="U43" s="24">
        <v>37</v>
      </c>
      <c r="V43" s="60">
        <f t="shared" si="7"/>
        <v>1.6099999999999999</v>
      </c>
      <c r="W43" s="60">
        <f t="shared" si="7"/>
        <v>1.31</v>
      </c>
      <c r="X43" s="60">
        <f t="shared" si="7"/>
        <v>1.01</v>
      </c>
      <c r="Y43" s="60">
        <f t="shared" si="7"/>
        <v>0.71000000000000008</v>
      </c>
      <c r="Z43" s="139">
        <f t="shared" si="7"/>
        <v>0.47000000000000003</v>
      </c>
    </row>
    <row r="44" spans="3:26" x14ac:dyDescent="0.25">
      <c r="U44" s="24">
        <v>38</v>
      </c>
      <c r="V44" s="60">
        <f t="shared" si="7"/>
        <v>1.64</v>
      </c>
      <c r="W44" s="60">
        <f t="shared" si="7"/>
        <v>1.3399999999999999</v>
      </c>
      <c r="X44" s="60">
        <f t="shared" si="7"/>
        <v>1.04</v>
      </c>
      <c r="Y44" s="60">
        <f t="shared" si="7"/>
        <v>0.74</v>
      </c>
      <c r="Z44" s="139">
        <f t="shared" si="7"/>
        <v>0.48</v>
      </c>
    </row>
    <row r="45" spans="3:26" x14ac:dyDescent="0.25">
      <c r="U45" s="24">
        <v>39</v>
      </c>
      <c r="V45" s="60">
        <f t="shared" si="7"/>
        <v>1.67</v>
      </c>
      <c r="W45" s="60">
        <f t="shared" si="7"/>
        <v>1.3699999999999999</v>
      </c>
      <c r="X45" s="60">
        <f t="shared" si="7"/>
        <v>1.07</v>
      </c>
      <c r="Y45" s="60">
        <f t="shared" si="7"/>
        <v>0.77</v>
      </c>
      <c r="Z45" s="139">
        <f t="shared" si="7"/>
        <v>0.49</v>
      </c>
    </row>
    <row r="46" spans="3:26" x14ac:dyDescent="0.25">
      <c r="U46" s="132">
        <v>40</v>
      </c>
      <c r="V46" s="133">
        <f>E10</f>
        <v>1.7</v>
      </c>
      <c r="W46" s="133">
        <f>F10</f>
        <v>1.4</v>
      </c>
      <c r="X46" s="133">
        <f>G10</f>
        <v>1.1000000000000001</v>
      </c>
      <c r="Y46" s="133">
        <f>H10</f>
        <v>0.8</v>
      </c>
      <c r="Z46" s="134">
        <f>I10</f>
        <v>0.5</v>
      </c>
    </row>
    <row r="47" spans="3:26" x14ac:dyDescent="0.25">
      <c r="U47" s="24">
        <v>41</v>
      </c>
      <c r="V47" s="60">
        <f t="shared" ref="V47:Z55" si="8">V$56-($U$56-$U47)/($U$56-$U$46)*(V$56-V$46)</f>
        <v>1.73</v>
      </c>
      <c r="W47" s="60">
        <f t="shared" si="8"/>
        <v>1.5399999999999998</v>
      </c>
      <c r="X47" s="60">
        <f t="shared" si="8"/>
        <v>1.21</v>
      </c>
      <c r="Y47" s="60">
        <f t="shared" si="8"/>
        <v>0.91999999999999993</v>
      </c>
      <c r="Z47" s="139">
        <f t="shared" si="8"/>
        <v>0.6399999999999999</v>
      </c>
    </row>
    <row r="48" spans="3:26" x14ac:dyDescent="0.25">
      <c r="U48" s="24">
        <v>42</v>
      </c>
      <c r="V48" s="60">
        <f t="shared" si="8"/>
        <v>1.76</v>
      </c>
      <c r="W48" s="60">
        <f t="shared" si="8"/>
        <v>1.68</v>
      </c>
      <c r="X48" s="60">
        <f t="shared" si="8"/>
        <v>1.32</v>
      </c>
      <c r="Y48" s="60">
        <f t="shared" si="8"/>
        <v>1.04</v>
      </c>
      <c r="Z48" s="139">
        <f t="shared" si="8"/>
        <v>0.78</v>
      </c>
    </row>
    <row r="49" spans="21:26" x14ac:dyDescent="0.25">
      <c r="U49" s="24">
        <v>43</v>
      </c>
      <c r="V49" s="60">
        <f t="shared" si="8"/>
        <v>1.79</v>
      </c>
      <c r="W49" s="60">
        <f t="shared" si="8"/>
        <v>1.8199999999999998</v>
      </c>
      <c r="X49" s="60">
        <f t="shared" si="8"/>
        <v>1.4300000000000002</v>
      </c>
      <c r="Y49" s="60">
        <f t="shared" si="8"/>
        <v>1.1600000000000001</v>
      </c>
      <c r="Z49" s="139">
        <f t="shared" si="8"/>
        <v>0.92</v>
      </c>
    </row>
    <row r="50" spans="21:26" x14ac:dyDescent="0.25">
      <c r="U50" s="24">
        <v>44</v>
      </c>
      <c r="V50" s="60">
        <f t="shared" si="8"/>
        <v>1.82</v>
      </c>
      <c r="W50" s="60">
        <f t="shared" si="8"/>
        <v>1.96</v>
      </c>
      <c r="X50" s="60">
        <f t="shared" si="8"/>
        <v>1.54</v>
      </c>
      <c r="Y50" s="60">
        <f t="shared" si="8"/>
        <v>1.28</v>
      </c>
      <c r="Z50" s="139">
        <f t="shared" si="8"/>
        <v>1.06</v>
      </c>
    </row>
    <row r="51" spans="21:26" x14ac:dyDescent="0.25">
      <c r="U51" s="24">
        <v>45</v>
      </c>
      <c r="V51" s="60">
        <f t="shared" si="8"/>
        <v>1.85</v>
      </c>
      <c r="W51" s="60">
        <f t="shared" si="8"/>
        <v>2.0999999999999996</v>
      </c>
      <c r="X51" s="60">
        <f t="shared" si="8"/>
        <v>1.6500000000000001</v>
      </c>
      <c r="Y51" s="60">
        <f t="shared" si="8"/>
        <v>1.4</v>
      </c>
      <c r="Z51" s="139">
        <f t="shared" si="8"/>
        <v>1.2</v>
      </c>
    </row>
    <row r="52" spans="21:26" x14ac:dyDescent="0.25">
      <c r="U52" s="24">
        <v>46</v>
      </c>
      <c r="V52" s="60">
        <f t="shared" si="8"/>
        <v>1.88</v>
      </c>
      <c r="W52" s="60">
        <f t="shared" si="8"/>
        <v>2.2399999999999998</v>
      </c>
      <c r="X52" s="60">
        <f t="shared" si="8"/>
        <v>1.7600000000000002</v>
      </c>
      <c r="Y52" s="60">
        <f t="shared" si="8"/>
        <v>1.52</v>
      </c>
      <c r="Z52" s="139">
        <f t="shared" si="8"/>
        <v>1.3399999999999999</v>
      </c>
    </row>
    <row r="53" spans="21:26" x14ac:dyDescent="0.25">
      <c r="U53" s="24">
        <v>47</v>
      </c>
      <c r="V53" s="60">
        <f t="shared" si="8"/>
        <v>1.91</v>
      </c>
      <c r="W53" s="60">
        <f t="shared" si="8"/>
        <v>2.38</v>
      </c>
      <c r="X53" s="60">
        <f t="shared" si="8"/>
        <v>1.87</v>
      </c>
      <c r="Y53" s="60">
        <f t="shared" si="8"/>
        <v>1.6400000000000001</v>
      </c>
      <c r="Z53" s="139">
        <f t="shared" si="8"/>
        <v>1.48</v>
      </c>
    </row>
    <row r="54" spans="21:26" x14ac:dyDescent="0.25">
      <c r="U54" s="24">
        <v>48</v>
      </c>
      <c r="V54" s="60">
        <f t="shared" si="8"/>
        <v>1.94</v>
      </c>
      <c r="W54" s="60">
        <f t="shared" si="8"/>
        <v>2.52</v>
      </c>
      <c r="X54" s="60">
        <f t="shared" si="8"/>
        <v>1.9800000000000002</v>
      </c>
      <c r="Y54" s="60">
        <f t="shared" si="8"/>
        <v>1.76</v>
      </c>
      <c r="Z54" s="139">
        <f t="shared" si="8"/>
        <v>1.6199999999999999</v>
      </c>
    </row>
    <row r="55" spans="21:26" x14ac:dyDescent="0.25">
      <c r="U55" s="24">
        <v>49</v>
      </c>
      <c r="V55" s="60">
        <f t="shared" si="8"/>
        <v>1.97</v>
      </c>
      <c r="W55" s="60">
        <f t="shared" si="8"/>
        <v>2.6599999999999997</v>
      </c>
      <c r="X55" s="60">
        <f t="shared" si="8"/>
        <v>2.0900000000000003</v>
      </c>
      <c r="Y55" s="60">
        <f t="shared" si="8"/>
        <v>1.88</v>
      </c>
      <c r="Z55" s="139">
        <f t="shared" si="8"/>
        <v>1.76</v>
      </c>
    </row>
    <row r="56" spans="21:26" x14ac:dyDescent="0.25">
      <c r="U56" s="132">
        <v>50</v>
      </c>
      <c r="V56" s="133">
        <f>E11</f>
        <v>2</v>
      </c>
      <c r="W56" s="133">
        <f>F11</f>
        <v>2.8</v>
      </c>
      <c r="X56" s="133">
        <f>G11</f>
        <v>2.2000000000000002</v>
      </c>
      <c r="Y56" s="133">
        <f>H11</f>
        <v>2</v>
      </c>
      <c r="Z56" s="134">
        <f>I11</f>
        <v>1.9</v>
      </c>
    </row>
    <row r="57" spans="21:26" x14ac:dyDescent="0.25">
      <c r="U57" s="24">
        <v>51</v>
      </c>
      <c r="V57" s="60">
        <f t="shared" ref="V57:Z65" si="9">V$66-($U$66-$U57)/($U$66-$U$56)*(V$66-V$56)</f>
        <v>2.16</v>
      </c>
      <c r="W57" s="60">
        <f t="shared" si="9"/>
        <v>2.82</v>
      </c>
      <c r="X57" s="60">
        <f t="shared" si="9"/>
        <v>2.2600000000000002</v>
      </c>
      <c r="Y57" s="60">
        <f t="shared" si="9"/>
        <v>2.08</v>
      </c>
      <c r="Z57" s="139">
        <f t="shared" si="9"/>
        <v>1.94</v>
      </c>
    </row>
    <row r="58" spans="21:26" x14ac:dyDescent="0.25">
      <c r="U58" s="24">
        <v>52</v>
      </c>
      <c r="V58" s="60">
        <f t="shared" si="9"/>
        <v>2.3199999999999998</v>
      </c>
      <c r="W58" s="60">
        <f t="shared" si="9"/>
        <v>2.84</v>
      </c>
      <c r="X58" s="60">
        <f t="shared" si="9"/>
        <v>2.3200000000000003</v>
      </c>
      <c r="Y58" s="60">
        <f t="shared" si="9"/>
        <v>2.16</v>
      </c>
      <c r="Z58" s="139">
        <f t="shared" si="9"/>
        <v>1.98</v>
      </c>
    </row>
    <row r="59" spans="21:26" x14ac:dyDescent="0.25">
      <c r="U59" s="24">
        <v>53</v>
      </c>
      <c r="V59" s="60">
        <f t="shared" si="9"/>
        <v>2.4800000000000004</v>
      </c>
      <c r="W59" s="60">
        <f t="shared" si="9"/>
        <v>2.86</v>
      </c>
      <c r="X59" s="60">
        <f t="shared" si="9"/>
        <v>2.38</v>
      </c>
      <c r="Y59" s="60">
        <f t="shared" si="9"/>
        <v>2.2400000000000002</v>
      </c>
      <c r="Z59" s="139">
        <f t="shared" si="9"/>
        <v>2.02</v>
      </c>
    </row>
    <row r="60" spans="21:26" x14ac:dyDescent="0.25">
      <c r="U60" s="24">
        <v>54</v>
      </c>
      <c r="V60" s="60">
        <f t="shared" si="9"/>
        <v>2.64</v>
      </c>
      <c r="W60" s="60">
        <f t="shared" si="9"/>
        <v>2.88</v>
      </c>
      <c r="X60" s="60">
        <f t="shared" si="9"/>
        <v>2.44</v>
      </c>
      <c r="Y60" s="60">
        <f t="shared" si="9"/>
        <v>2.3199999999999998</v>
      </c>
      <c r="Z60" s="139">
        <f t="shared" si="9"/>
        <v>2.06</v>
      </c>
    </row>
    <row r="61" spans="21:26" x14ac:dyDescent="0.25">
      <c r="U61" s="24">
        <v>55</v>
      </c>
      <c r="V61" s="60">
        <f t="shared" si="9"/>
        <v>2.8</v>
      </c>
      <c r="W61" s="60">
        <f t="shared" si="9"/>
        <v>2.9</v>
      </c>
      <c r="X61" s="60">
        <f t="shared" si="9"/>
        <v>2.5</v>
      </c>
      <c r="Y61" s="60">
        <f t="shared" si="9"/>
        <v>2.4</v>
      </c>
      <c r="Z61" s="139">
        <f t="shared" si="9"/>
        <v>2.0999999999999996</v>
      </c>
    </row>
    <row r="62" spans="21:26" x14ac:dyDescent="0.25">
      <c r="U62" s="24">
        <v>56</v>
      </c>
      <c r="V62" s="60">
        <f t="shared" si="9"/>
        <v>2.96</v>
      </c>
      <c r="W62" s="60">
        <f t="shared" si="9"/>
        <v>2.92</v>
      </c>
      <c r="X62" s="60">
        <f t="shared" si="9"/>
        <v>2.56</v>
      </c>
      <c r="Y62" s="60">
        <f t="shared" si="9"/>
        <v>2.48</v>
      </c>
      <c r="Z62" s="139">
        <f t="shared" si="9"/>
        <v>2.1399999999999997</v>
      </c>
    </row>
    <row r="63" spans="21:26" x14ac:dyDescent="0.25">
      <c r="U63" s="24">
        <v>57</v>
      </c>
      <c r="V63" s="60">
        <f t="shared" si="9"/>
        <v>3.12</v>
      </c>
      <c r="W63" s="60">
        <f t="shared" si="9"/>
        <v>2.94</v>
      </c>
      <c r="X63" s="60">
        <f t="shared" si="9"/>
        <v>2.62</v>
      </c>
      <c r="Y63" s="60">
        <f t="shared" si="9"/>
        <v>2.56</v>
      </c>
      <c r="Z63" s="139">
        <f t="shared" si="9"/>
        <v>2.1799999999999997</v>
      </c>
    </row>
    <row r="64" spans="21:26" x14ac:dyDescent="0.25">
      <c r="U64" s="24">
        <v>58</v>
      </c>
      <c r="V64" s="60">
        <f t="shared" si="9"/>
        <v>3.2800000000000002</v>
      </c>
      <c r="W64" s="60">
        <f t="shared" si="9"/>
        <v>2.96</v>
      </c>
      <c r="X64" s="60">
        <f t="shared" si="9"/>
        <v>2.6799999999999997</v>
      </c>
      <c r="Y64" s="60">
        <f t="shared" si="9"/>
        <v>2.6399999999999997</v>
      </c>
      <c r="Z64" s="139">
        <f t="shared" si="9"/>
        <v>2.2199999999999998</v>
      </c>
    </row>
    <row r="65" spans="21:26" x14ac:dyDescent="0.25">
      <c r="U65" s="24">
        <v>59</v>
      </c>
      <c r="V65" s="60">
        <f t="shared" si="9"/>
        <v>3.44</v>
      </c>
      <c r="W65" s="60">
        <f t="shared" si="9"/>
        <v>2.98</v>
      </c>
      <c r="X65" s="60">
        <f t="shared" si="9"/>
        <v>2.7399999999999998</v>
      </c>
      <c r="Y65" s="60">
        <f t="shared" si="9"/>
        <v>2.7199999999999998</v>
      </c>
      <c r="Z65" s="139">
        <f t="shared" si="9"/>
        <v>2.2599999999999998</v>
      </c>
    </row>
    <row r="66" spans="21:26" x14ac:dyDescent="0.25">
      <c r="U66" s="132">
        <v>60</v>
      </c>
      <c r="V66" s="133">
        <f>E12</f>
        <v>3.6</v>
      </c>
      <c r="W66" s="133">
        <f>F12</f>
        <v>3</v>
      </c>
      <c r="X66" s="133">
        <f>G12</f>
        <v>2.8</v>
      </c>
      <c r="Y66" s="133">
        <f>H12</f>
        <v>2.8</v>
      </c>
      <c r="Z66" s="134">
        <f>I12</f>
        <v>2.2999999999999998</v>
      </c>
    </row>
    <row r="67" spans="21:26" x14ac:dyDescent="0.25">
      <c r="U67" s="24">
        <v>61</v>
      </c>
      <c r="V67" s="60">
        <f t="shared" ref="V67:Z75" si="10">V$76-($U$76-$U67)/($U$76-$U$66)*(V$76-V$66)</f>
        <v>3.76</v>
      </c>
      <c r="W67" s="60">
        <f t="shared" si="10"/>
        <v>3.19</v>
      </c>
      <c r="X67" s="60">
        <f t="shared" si="10"/>
        <v>2.9099999999999997</v>
      </c>
      <c r="Y67" s="60">
        <f t="shared" si="10"/>
        <v>2.86</v>
      </c>
      <c r="Z67" s="139">
        <f t="shared" si="10"/>
        <v>2.3699999999999997</v>
      </c>
    </row>
    <row r="68" spans="21:26" x14ac:dyDescent="0.25">
      <c r="U68" s="24">
        <v>62</v>
      </c>
      <c r="V68" s="60">
        <f t="shared" si="10"/>
        <v>3.92</v>
      </c>
      <c r="W68" s="60">
        <f t="shared" si="10"/>
        <v>3.38</v>
      </c>
      <c r="X68" s="60">
        <f t="shared" si="10"/>
        <v>3.0199999999999996</v>
      </c>
      <c r="Y68" s="60">
        <f t="shared" si="10"/>
        <v>2.92</v>
      </c>
      <c r="Z68" s="139">
        <f t="shared" si="10"/>
        <v>2.44</v>
      </c>
    </row>
    <row r="69" spans="21:26" x14ac:dyDescent="0.25">
      <c r="U69" s="24">
        <v>63</v>
      </c>
      <c r="V69" s="60">
        <f t="shared" si="10"/>
        <v>4.08</v>
      </c>
      <c r="W69" s="60">
        <f t="shared" si="10"/>
        <v>3.5700000000000003</v>
      </c>
      <c r="X69" s="60">
        <f t="shared" si="10"/>
        <v>3.13</v>
      </c>
      <c r="Y69" s="60">
        <f t="shared" si="10"/>
        <v>2.98</v>
      </c>
      <c r="Z69" s="139">
        <f t="shared" si="10"/>
        <v>2.5099999999999998</v>
      </c>
    </row>
    <row r="70" spans="21:26" x14ac:dyDescent="0.25">
      <c r="U70" s="24">
        <v>64</v>
      </c>
      <c r="V70" s="60">
        <f t="shared" si="10"/>
        <v>4.24</v>
      </c>
      <c r="W70" s="60">
        <f t="shared" si="10"/>
        <v>3.7600000000000002</v>
      </c>
      <c r="X70" s="60">
        <f t="shared" si="10"/>
        <v>3.2399999999999998</v>
      </c>
      <c r="Y70" s="60">
        <f t="shared" si="10"/>
        <v>3.04</v>
      </c>
      <c r="Z70" s="139">
        <f t="shared" si="10"/>
        <v>2.58</v>
      </c>
    </row>
    <row r="71" spans="21:26" x14ac:dyDescent="0.25">
      <c r="U71" s="24">
        <v>65</v>
      </c>
      <c r="V71" s="60">
        <f t="shared" si="10"/>
        <v>4.4000000000000004</v>
      </c>
      <c r="W71" s="60">
        <f t="shared" si="10"/>
        <v>3.95</v>
      </c>
      <c r="X71" s="60">
        <f t="shared" si="10"/>
        <v>3.3499999999999996</v>
      </c>
      <c r="Y71" s="60">
        <f t="shared" si="10"/>
        <v>3.0999999999999996</v>
      </c>
      <c r="Z71" s="139">
        <f t="shared" si="10"/>
        <v>2.65</v>
      </c>
    </row>
    <row r="72" spans="21:26" x14ac:dyDescent="0.25">
      <c r="U72" s="24">
        <v>66</v>
      </c>
      <c r="V72" s="60">
        <f t="shared" si="10"/>
        <v>4.5600000000000005</v>
      </c>
      <c r="W72" s="60">
        <f t="shared" si="10"/>
        <v>4.1400000000000006</v>
      </c>
      <c r="X72" s="60">
        <f t="shared" si="10"/>
        <v>3.46</v>
      </c>
      <c r="Y72" s="60">
        <f t="shared" si="10"/>
        <v>3.1599999999999997</v>
      </c>
      <c r="Z72" s="139">
        <f t="shared" si="10"/>
        <v>2.7199999999999998</v>
      </c>
    </row>
    <row r="73" spans="21:26" x14ac:dyDescent="0.25">
      <c r="U73" s="24">
        <v>67</v>
      </c>
      <c r="V73" s="60">
        <f t="shared" si="10"/>
        <v>4.7200000000000006</v>
      </c>
      <c r="W73" s="60">
        <f t="shared" si="10"/>
        <v>4.33</v>
      </c>
      <c r="X73" s="60">
        <f t="shared" si="10"/>
        <v>3.57</v>
      </c>
      <c r="Y73" s="60">
        <f t="shared" si="10"/>
        <v>3.2199999999999998</v>
      </c>
      <c r="Z73" s="139">
        <f t="shared" si="10"/>
        <v>2.79</v>
      </c>
    </row>
    <row r="74" spans="21:26" x14ac:dyDescent="0.25">
      <c r="U74" s="24">
        <v>68</v>
      </c>
      <c r="V74" s="60">
        <f t="shared" si="10"/>
        <v>4.88</v>
      </c>
      <c r="W74" s="60">
        <f t="shared" si="10"/>
        <v>4.5200000000000005</v>
      </c>
      <c r="X74" s="60">
        <f t="shared" si="10"/>
        <v>3.6799999999999997</v>
      </c>
      <c r="Y74" s="60">
        <f t="shared" si="10"/>
        <v>3.28</v>
      </c>
      <c r="Z74" s="139">
        <f t="shared" si="10"/>
        <v>2.86</v>
      </c>
    </row>
    <row r="75" spans="21:26" x14ac:dyDescent="0.25">
      <c r="U75" s="24">
        <v>69</v>
      </c>
      <c r="V75" s="60">
        <f t="shared" si="10"/>
        <v>5.04</v>
      </c>
      <c r="W75" s="60">
        <f t="shared" si="10"/>
        <v>4.71</v>
      </c>
      <c r="X75" s="60">
        <f t="shared" si="10"/>
        <v>3.79</v>
      </c>
      <c r="Y75" s="60">
        <f t="shared" si="10"/>
        <v>3.34</v>
      </c>
      <c r="Z75" s="139">
        <f t="shared" si="10"/>
        <v>2.93</v>
      </c>
    </row>
    <row r="76" spans="21:26" x14ac:dyDescent="0.25">
      <c r="U76" s="132">
        <v>70</v>
      </c>
      <c r="V76" s="133">
        <f>E13</f>
        <v>5.2</v>
      </c>
      <c r="W76" s="133">
        <f>F13</f>
        <v>4.9000000000000004</v>
      </c>
      <c r="X76" s="133">
        <f>G13</f>
        <v>3.9</v>
      </c>
      <c r="Y76" s="133">
        <f>H13</f>
        <v>3.4</v>
      </c>
      <c r="Z76" s="134">
        <f>I13</f>
        <v>3</v>
      </c>
    </row>
    <row r="77" spans="21:26" x14ac:dyDescent="0.25">
      <c r="U77" s="24">
        <v>71</v>
      </c>
      <c r="V77" s="60">
        <f t="shared" ref="V77:Z85" si="11">V$86-($U$86-$U77)/($U$86-$U$76)*(V$86-V$76)</f>
        <v>5.45</v>
      </c>
      <c r="W77" s="60">
        <f t="shared" si="11"/>
        <v>5.09</v>
      </c>
      <c r="X77" s="60">
        <f t="shared" si="11"/>
        <v>4.07</v>
      </c>
      <c r="Y77" s="60">
        <f t="shared" si="11"/>
        <v>3.57</v>
      </c>
      <c r="Z77" s="139">
        <f t="shared" si="11"/>
        <v>3.06</v>
      </c>
    </row>
    <row r="78" spans="21:26" x14ac:dyDescent="0.25">
      <c r="U78" s="24">
        <v>72</v>
      </c>
      <c r="V78" s="60">
        <f t="shared" si="11"/>
        <v>5.7</v>
      </c>
      <c r="W78" s="60">
        <f t="shared" si="11"/>
        <v>5.28</v>
      </c>
      <c r="X78" s="60">
        <f t="shared" si="11"/>
        <v>4.24</v>
      </c>
      <c r="Y78" s="60">
        <f t="shared" si="11"/>
        <v>3.7399999999999998</v>
      </c>
      <c r="Z78" s="139">
        <f t="shared" si="11"/>
        <v>3.12</v>
      </c>
    </row>
    <row r="79" spans="21:26" x14ac:dyDescent="0.25">
      <c r="U79" s="24">
        <v>73</v>
      </c>
      <c r="V79" s="60">
        <f t="shared" si="11"/>
        <v>5.95</v>
      </c>
      <c r="W79" s="60">
        <f t="shared" si="11"/>
        <v>5.4700000000000006</v>
      </c>
      <c r="X79" s="60">
        <f t="shared" si="11"/>
        <v>4.41</v>
      </c>
      <c r="Y79" s="60">
        <f t="shared" si="11"/>
        <v>3.91</v>
      </c>
      <c r="Z79" s="139">
        <f t="shared" si="11"/>
        <v>3.18</v>
      </c>
    </row>
    <row r="80" spans="21:26" x14ac:dyDescent="0.25">
      <c r="U80" s="24">
        <v>74</v>
      </c>
      <c r="V80" s="60">
        <f t="shared" si="11"/>
        <v>6.2</v>
      </c>
      <c r="W80" s="60">
        <f t="shared" si="11"/>
        <v>5.66</v>
      </c>
      <c r="X80" s="60">
        <f t="shared" si="11"/>
        <v>4.58</v>
      </c>
      <c r="Y80" s="60">
        <f t="shared" si="11"/>
        <v>4.08</v>
      </c>
      <c r="Z80" s="139">
        <f t="shared" si="11"/>
        <v>3.24</v>
      </c>
    </row>
    <row r="81" spans="21:26" x14ac:dyDescent="0.25">
      <c r="U81" s="24">
        <v>75</v>
      </c>
      <c r="V81" s="60">
        <f t="shared" si="11"/>
        <v>6.45</v>
      </c>
      <c r="W81" s="60">
        <f t="shared" si="11"/>
        <v>5.85</v>
      </c>
      <c r="X81" s="60">
        <f t="shared" si="11"/>
        <v>4.75</v>
      </c>
      <c r="Y81" s="60">
        <f t="shared" si="11"/>
        <v>4.25</v>
      </c>
      <c r="Z81" s="139">
        <f t="shared" si="11"/>
        <v>3.3</v>
      </c>
    </row>
    <row r="82" spans="21:26" x14ac:dyDescent="0.25">
      <c r="U82" s="24">
        <v>76</v>
      </c>
      <c r="V82" s="60">
        <f t="shared" si="11"/>
        <v>6.7</v>
      </c>
      <c r="W82" s="60">
        <f t="shared" si="11"/>
        <v>6.04</v>
      </c>
      <c r="X82" s="60">
        <f t="shared" si="11"/>
        <v>4.92</v>
      </c>
      <c r="Y82" s="60">
        <f t="shared" si="11"/>
        <v>4.42</v>
      </c>
      <c r="Z82" s="139">
        <f t="shared" si="11"/>
        <v>3.36</v>
      </c>
    </row>
    <row r="83" spans="21:26" x14ac:dyDescent="0.25">
      <c r="U83" s="24">
        <v>77</v>
      </c>
      <c r="V83" s="60">
        <f t="shared" si="11"/>
        <v>6.95</v>
      </c>
      <c r="W83" s="60">
        <f t="shared" si="11"/>
        <v>6.23</v>
      </c>
      <c r="X83" s="60">
        <f t="shared" si="11"/>
        <v>5.09</v>
      </c>
      <c r="Y83" s="60">
        <f t="shared" si="11"/>
        <v>4.59</v>
      </c>
      <c r="Z83" s="139">
        <f t="shared" si="11"/>
        <v>3.42</v>
      </c>
    </row>
    <row r="84" spans="21:26" x14ac:dyDescent="0.25">
      <c r="U84" s="24">
        <v>78</v>
      </c>
      <c r="V84" s="60">
        <f t="shared" si="11"/>
        <v>7.2</v>
      </c>
      <c r="W84" s="60">
        <f t="shared" si="11"/>
        <v>6.42</v>
      </c>
      <c r="X84" s="60">
        <f t="shared" si="11"/>
        <v>5.26</v>
      </c>
      <c r="Y84" s="60">
        <f t="shared" si="11"/>
        <v>4.76</v>
      </c>
      <c r="Z84" s="139">
        <f t="shared" si="11"/>
        <v>3.48</v>
      </c>
    </row>
    <row r="85" spans="21:26" x14ac:dyDescent="0.25">
      <c r="U85" s="24">
        <v>79</v>
      </c>
      <c r="V85" s="60">
        <f t="shared" si="11"/>
        <v>7.45</v>
      </c>
      <c r="W85" s="60">
        <f t="shared" si="11"/>
        <v>6.6099999999999994</v>
      </c>
      <c r="X85" s="60">
        <f t="shared" si="11"/>
        <v>5.43</v>
      </c>
      <c r="Y85" s="60">
        <f t="shared" si="11"/>
        <v>4.93</v>
      </c>
      <c r="Z85" s="139">
        <f t="shared" si="11"/>
        <v>3.54</v>
      </c>
    </row>
    <row r="86" spans="21:26" x14ac:dyDescent="0.25">
      <c r="U86" s="132">
        <v>80</v>
      </c>
      <c r="V86" s="133">
        <f>E14</f>
        <v>7.7</v>
      </c>
      <c r="W86" s="133">
        <f>F14</f>
        <v>6.8</v>
      </c>
      <c r="X86" s="133">
        <f>G14</f>
        <v>5.6</v>
      </c>
      <c r="Y86" s="133">
        <f>H14</f>
        <v>5.0999999999999996</v>
      </c>
      <c r="Z86" s="134">
        <f>I14</f>
        <v>3.6</v>
      </c>
    </row>
    <row r="87" spans="21:26" x14ac:dyDescent="0.25">
      <c r="U87" s="24">
        <v>81</v>
      </c>
      <c r="V87" s="60">
        <f t="shared" ref="V87:Z95" si="12">V$96-($U$96-$U87)/($U$96-$U$86)*(V$96-V$86)</f>
        <v>7.7700000000000005</v>
      </c>
      <c r="W87" s="60">
        <f t="shared" si="12"/>
        <v>6.89</v>
      </c>
      <c r="X87" s="60">
        <f t="shared" si="12"/>
        <v>5.75</v>
      </c>
      <c r="Y87" s="60">
        <f t="shared" si="12"/>
        <v>5.27</v>
      </c>
      <c r="Z87" s="139">
        <f t="shared" si="12"/>
        <v>3.77</v>
      </c>
    </row>
    <row r="88" spans="21:26" x14ac:dyDescent="0.25">
      <c r="U88" s="24">
        <v>82</v>
      </c>
      <c r="V88" s="60">
        <f t="shared" si="12"/>
        <v>7.84</v>
      </c>
      <c r="W88" s="60">
        <f t="shared" si="12"/>
        <v>6.9799999999999995</v>
      </c>
      <c r="X88" s="60">
        <f t="shared" si="12"/>
        <v>5.8999999999999995</v>
      </c>
      <c r="Y88" s="60">
        <f t="shared" si="12"/>
        <v>5.4399999999999995</v>
      </c>
      <c r="Z88" s="139">
        <f t="shared" si="12"/>
        <v>3.94</v>
      </c>
    </row>
    <row r="89" spans="21:26" x14ac:dyDescent="0.25">
      <c r="U89" s="24">
        <v>83</v>
      </c>
      <c r="V89" s="60">
        <f t="shared" si="12"/>
        <v>7.91</v>
      </c>
      <c r="W89" s="60">
        <f t="shared" si="12"/>
        <v>7.07</v>
      </c>
      <c r="X89" s="60">
        <f t="shared" si="12"/>
        <v>6.05</v>
      </c>
      <c r="Y89" s="60">
        <f t="shared" si="12"/>
        <v>5.6099999999999994</v>
      </c>
      <c r="Z89" s="139">
        <f t="shared" si="12"/>
        <v>4.1100000000000003</v>
      </c>
    </row>
    <row r="90" spans="21:26" x14ac:dyDescent="0.25">
      <c r="U90" s="24">
        <v>84</v>
      </c>
      <c r="V90" s="60">
        <f t="shared" si="12"/>
        <v>7.98</v>
      </c>
      <c r="W90" s="60">
        <f t="shared" si="12"/>
        <v>7.16</v>
      </c>
      <c r="X90" s="60">
        <f t="shared" si="12"/>
        <v>6.1999999999999993</v>
      </c>
      <c r="Y90" s="60">
        <f t="shared" si="12"/>
        <v>5.7799999999999994</v>
      </c>
      <c r="Z90" s="139">
        <f t="shared" si="12"/>
        <v>4.28</v>
      </c>
    </row>
    <row r="91" spans="21:26" x14ac:dyDescent="0.25">
      <c r="U91" s="24">
        <v>85</v>
      </c>
      <c r="V91" s="60">
        <f t="shared" si="12"/>
        <v>8.0500000000000007</v>
      </c>
      <c r="W91" s="60">
        <f t="shared" si="12"/>
        <v>7.25</v>
      </c>
      <c r="X91" s="60">
        <f t="shared" si="12"/>
        <v>6.35</v>
      </c>
      <c r="Y91" s="60">
        <f t="shared" si="12"/>
        <v>5.9499999999999993</v>
      </c>
      <c r="Z91" s="139">
        <f t="shared" si="12"/>
        <v>4.45</v>
      </c>
    </row>
    <row r="92" spans="21:26" x14ac:dyDescent="0.25">
      <c r="U92" s="24">
        <v>86</v>
      </c>
      <c r="V92" s="60">
        <f t="shared" si="12"/>
        <v>8.120000000000001</v>
      </c>
      <c r="W92" s="60">
        <f t="shared" si="12"/>
        <v>7.34</v>
      </c>
      <c r="X92" s="60">
        <f t="shared" si="12"/>
        <v>6.5</v>
      </c>
      <c r="Y92" s="60">
        <f t="shared" si="12"/>
        <v>6.1199999999999992</v>
      </c>
      <c r="Z92" s="139">
        <f t="shared" si="12"/>
        <v>4.62</v>
      </c>
    </row>
    <row r="93" spans="21:26" x14ac:dyDescent="0.25">
      <c r="U93" s="24">
        <v>87</v>
      </c>
      <c r="V93" s="60">
        <f t="shared" si="12"/>
        <v>8.19</v>
      </c>
      <c r="W93" s="60">
        <f t="shared" si="12"/>
        <v>7.43</v>
      </c>
      <c r="X93" s="60">
        <f t="shared" si="12"/>
        <v>6.6499999999999995</v>
      </c>
      <c r="Y93" s="60">
        <f t="shared" si="12"/>
        <v>6.29</v>
      </c>
      <c r="Z93" s="139">
        <f t="shared" si="12"/>
        <v>4.79</v>
      </c>
    </row>
    <row r="94" spans="21:26" x14ac:dyDescent="0.25">
      <c r="U94" s="24">
        <v>88</v>
      </c>
      <c r="V94" s="60">
        <f t="shared" si="12"/>
        <v>8.26</v>
      </c>
      <c r="W94" s="60">
        <f t="shared" si="12"/>
        <v>7.5200000000000005</v>
      </c>
      <c r="X94" s="60">
        <f t="shared" si="12"/>
        <v>6.8</v>
      </c>
      <c r="Y94" s="60">
        <f t="shared" si="12"/>
        <v>6.46</v>
      </c>
      <c r="Z94" s="139">
        <f t="shared" si="12"/>
        <v>4.96</v>
      </c>
    </row>
    <row r="95" spans="21:26" x14ac:dyDescent="0.25">
      <c r="U95" s="24">
        <v>89</v>
      </c>
      <c r="V95" s="60">
        <f t="shared" si="12"/>
        <v>8.33</v>
      </c>
      <c r="W95" s="60">
        <f t="shared" si="12"/>
        <v>7.61</v>
      </c>
      <c r="X95" s="60">
        <f t="shared" si="12"/>
        <v>6.9499999999999993</v>
      </c>
      <c r="Y95" s="60">
        <f t="shared" si="12"/>
        <v>6.63</v>
      </c>
      <c r="Z95" s="139">
        <f t="shared" si="12"/>
        <v>5.13</v>
      </c>
    </row>
    <row r="96" spans="21:26" x14ac:dyDescent="0.25">
      <c r="U96" s="132">
        <v>90</v>
      </c>
      <c r="V96" s="133">
        <f>E15</f>
        <v>8.4</v>
      </c>
      <c r="W96" s="133">
        <f>F15</f>
        <v>7.7</v>
      </c>
      <c r="X96" s="133">
        <f>G15</f>
        <v>7.1</v>
      </c>
      <c r="Y96" s="133">
        <f>H15</f>
        <v>6.8</v>
      </c>
      <c r="Z96" s="134">
        <f>I15</f>
        <v>5.3</v>
      </c>
    </row>
    <row r="97" spans="21:26" x14ac:dyDescent="0.25">
      <c r="U97" s="24">
        <v>91</v>
      </c>
      <c r="V97" s="60">
        <f t="shared" ref="V97:Z105" si="13">V$106-($U$106-$U97)/($U$106-$U$96)*(V$106-V$96)</f>
        <v>8.620000000000001</v>
      </c>
      <c r="W97" s="60">
        <f t="shared" si="13"/>
        <v>7.93</v>
      </c>
      <c r="X97" s="60">
        <f t="shared" si="13"/>
        <v>7.35</v>
      </c>
      <c r="Y97" s="60">
        <f t="shared" si="13"/>
        <v>6.85</v>
      </c>
      <c r="Z97" s="139">
        <f t="shared" si="13"/>
        <v>5.37</v>
      </c>
    </row>
    <row r="98" spans="21:26" x14ac:dyDescent="0.25">
      <c r="U98" s="24">
        <v>92</v>
      </c>
      <c r="V98" s="60">
        <f t="shared" si="13"/>
        <v>8.84</v>
      </c>
      <c r="W98" s="60">
        <f t="shared" si="13"/>
        <v>8.16</v>
      </c>
      <c r="X98" s="60">
        <f t="shared" si="13"/>
        <v>7.6</v>
      </c>
      <c r="Y98" s="60">
        <f t="shared" si="13"/>
        <v>6.8999999999999995</v>
      </c>
      <c r="Z98" s="139">
        <f t="shared" si="13"/>
        <v>5.4399999999999995</v>
      </c>
    </row>
    <row r="99" spans="21:26" x14ac:dyDescent="0.25">
      <c r="U99" s="24">
        <v>93</v>
      </c>
      <c r="V99" s="60">
        <f t="shared" si="13"/>
        <v>9.06</v>
      </c>
      <c r="W99" s="60">
        <f t="shared" si="13"/>
        <v>8.39</v>
      </c>
      <c r="X99" s="60">
        <f t="shared" si="13"/>
        <v>7.85</v>
      </c>
      <c r="Y99" s="60">
        <f t="shared" si="13"/>
        <v>6.95</v>
      </c>
      <c r="Z99" s="139">
        <f t="shared" si="13"/>
        <v>5.51</v>
      </c>
    </row>
    <row r="100" spans="21:26" x14ac:dyDescent="0.25">
      <c r="U100" s="24">
        <v>94</v>
      </c>
      <c r="V100" s="60">
        <f t="shared" si="13"/>
        <v>9.2799999999999994</v>
      </c>
      <c r="W100" s="60">
        <f t="shared" si="13"/>
        <v>8.620000000000001</v>
      </c>
      <c r="X100" s="60">
        <f t="shared" si="13"/>
        <v>8.1</v>
      </c>
      <c r="Y100" s="60">
        <f t="shared" si="13"/>
        <v>7</v>
      </c>
      <c r="Z100" s="139">
        <f t="shared" si="13"/>
        <v>5.58</v>
      </c>
    </row>
    <row r="101" spans="21:26" x14ac:dyDescent="0.25">
      <c r="U101" s="24">
        <v>95</v>
      </c>
      <c r="V101" s="60">
        <f t="shared" si="13"/>
        <v>9.5</v>
      </c>
      <c r="W101" s="60">
        <f t="shared" si="13"/>
        <v>8.85</v>
      </c>
      <c r="X101" s="60">
        <f t="shared" si="13"/>
        <v>8.35</v>
      </c>
      <c r="Y101" s="60">
        <f t="shared" si="13"/>
        <v>7.05</v>
      </c>
      <c r="Z101" s="139">
        <f t="shared" si="13"/>
        <v>5.65</v>
      </c>
    </row>
    <row r="102" spans="21:26" x14ac:dyDescent="0.25">
      <c r="U102" s="24">
        <v>96</v>
      </c>
      <c r="V102" s="60">
        <f t="shared" si="13"/>
        <v>9.7200000000000006</v>
      </c>
      <c r="W102" s="60">
        <f t="shared" si="13"/>
        <v>9.08</v>
      </c>
      <c r="X102" s="60">
        <f t="shared" si="13"/>
        <v>8.6</v>
      </c>
      <c r="Y102" s="60">
        <f t="shared" si="13"/>
        <v>7.1</v>
      </c>
      <c r="Z102" s="139">
        <f t="shared" si="13"/>
        <v>5.72</v>
      </c>
    </row>
    <row r="103" spans="21:26" x14ac:dyDescent="0.25">
      <c r="U103" s="24">
        <v>97</v>
      </c>
      <c r="V103" s="60">
        <f t="shared" si="13"/>
        <v>9.94</v>
      </c>
      <c r="W103" s="60">
        <f t="shared" si="13"/>
        <v>9.31</v>
      </c>
      <c r="X103" s="60">
        <f t="shared" si="13"/>
        <v>8.85</v>
      </c>
      <c r="Y103" s="60">
        <f t="shared" si="13"/>
        <v>7.1499999999999995</v>
      </c>
      <c r="Z103" s="139">
        <f t="shared" si="13"/>
        <v>5.79</v>
      </c>
    </row>
    <row r="104" spans="21:26" x14ac:dyDescent="0.25">
      <c r="U104" s="24">
        <v>98</v>
      </c>
      <c r="V104" s="60">
        <f t="shared" si="13"/>
        <v>10.16</v>
      </c>
      <c r="W104" s="60">
        <f t="shared" si="13"/>
        <v>9.5399999999999991</v>
      </c>
      <c r="X104" s="60">
        <f t="shared" si="13"/>
        <v>9.1</v>
      </c>
      <c r="Y104" s="60">
        <f t="shared" si="13"/>
        <v>7.2</v>
      </c>
      <c r="Z104" s="139">
        <f t="shared" si="13"/>
        <v>5.86</v>
      </c>
    </row>
    <row r="105" spans="21:26" x14ac:dyDescent="0.25">
      <c r="U105" s="24">
        <v>99</v>
      </c>
      <c r="V105" s="60">
        <f t="shared" si="13"/>
        <v>10.379999999999999</v>
      </c>
      <c r="W105" s="60">
        <f t="shared" si="13"/>
        <v>9.77</v>
      </c>
      <c r="X105" s="60">
        <f t="shared" si="13"/>
        <v>9.35</v>
      </c>
      <c r="Y105" s="60">
        <f t="shared" si="13"/>
        <v>7.25</v>
      </c>
      <c r="Z105" s="139">
        <f t="shared" si="13"/>
        <v>5.93</v>
      </c>
    </row>
    <row r="106" spans="21:26" x14ac:dyDescent="0.25">
      <c r="U106" s="132">
        <v>100</v>
      </c>
      <c r="V106" s="133">
        <f>E16</f>
        <v>10.6</v>
      </c>
      <c r="W106" s="133">
        <f>F16</f>
        <v>10</v>
      </c>
      <c r="X106" s="133">
        <f>G16</f>
        <v>9.6</v>
      </c>
      <c r="Y106" s="133">
        <f>H16</f>
        <v>7.3</v>
      </c>
      <c r="Z106" s="134">
        <f>I16</f>
        <v>6</v>
      </c>
    </row>
  </sheetData>
  <mergeCells count="4">
    <mergeCell ref="C3:C5"/>
    <mergeCell ref="E3:I3"/>
    <mergeCell ref="V4:Z4"/>
    <mergeCell ref="E5:I5"/>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B1D43-B665-420E-A1A7-3AFA3B061D2C}">
  <sheetPr>
    <tabColor theme="5" tint="0.79998168889431442"/>
  </sheetPr>
  <dimension ref="B3:H15"/>
  <sheetViews>
    <sheetView workbookViewId="0">
      <selection activeCell="F10" sqref="F10"/>
    </sheetView>
  </sheetViews>
  <sheetFormatPr defaultRowHeight="15" x14ac:dyDescent="0.25"/>
  <cols>
    <col min="2" max="2" width="26.42578125" bestFit="1" customWidth="1"/>
    <col min="4" max="4" width="30" bestFit="1" customWidth="1"/>
    <col min="6" max="6" width="20.28515625" bestFit="1" customWidth="1"/>
    <col min="8" max="8" width="16.140625" bestFit="1" customWidth="1"/>
  </cols>
  <sheetData>
    <row r="3" spans="2:8" x14ac:dyDescent="0.25">
      <c r="B3" s="1" t="s">
        <v>112</v>
      </c>
      <c r="D3" s="1" t="s">
        <v>113</v>
      </c>
      <c r="F3" s="1" t="s">
        <v>114</v>
      </c>
      <c r="H3" s="1" t="s">
        <v>115</v>
      </c>
    </row>
    <row r="4" spans="2:8" ht="30" x14ac:dyDescent="0.25">
      <c r="B4" s="2" t="s">
        <v>119</v>
      </c>
      <c r="D4" t="s">
        <v>158</v>
      </c>
      <c r="F4" t="s">
        <v>86</v>
      </c>
      <c r="H4" t="s">
        <v>127</v>
      </c>
    </row>
    <row r="5" spans="2:8" ht="30" x14ac:dyDescent="0.25">
      <c r="B5" s="2" t="s">
        <v>120</v>
      </c>
      <c r="D5" t="s">
        <v>159</v>
      </c>
      <c r="F5" t="s">
        <v>88</v>
      </c>
    </row>
    <row r="6" spans="2:8" ht="30" x14ac:dyDescent="0.25">
      <c r="B6" s="2" t="s">
        <v>121</v>
      </c>
      <c r="D6" t="s">
        <v>160</v>
      </c>
      <c r="F6" t="s">
        <v>90</v>
      </c>
    </row>
    <row r="7" spans="2:8" ht="30" x14ac:dyDescent="0.25">
      <c r="B7" s="2" t="s">
        <v>122</v>
      </c>
      <c r="D7" t="s">
        <v>161</v>
      </c>
      <c r="F7" t="s">
        <v>30</v>
      </c>
    </row>
    <row r="8" spans="2:8" x14ac:dyDescent="0.25">
      <c r="B8" s="2" t="s">
        <v>123</v>
      </c>
      <c r="D8" t="s">
        <v>162</v>
      </c>
    </row>
    <row r="9" spans="2:8" x14ac:dyDescent="0.25">
      <c r="B9" s="2" t="s">
        <v>124</v>
      </c>
      <c r="D9" t="s">
        <v>163</v>
      </c>
    </row>
    <row r="10" spans="2:8" x14ac:dyDescent="0.25">
      <c r="D10" t="s">
        <v>164</v>
      </c>
    </row>
    <row r="11" spans="2:8" x14ac:dyDescent="0.25">
      <c r="D11" t="s">
        <v>165</v>
      </c>
    </row>
    <row r="12" spans="2:8" x14ac:dyDescent="0.25">
      <c r="D12" t="s">
        <v>166</v>
      </c>
    </row>
    <row r="13" spans="2:8" x14ac:dyDescent="0.25">
      <c r="D13" t="s">
        <v>20</v>
      </c>
    </row>
    <row r="14" spans="2:8" x14ac:dyDescent="0.25">
      <c r="D14" t="s">
        <v>116</v>
      </c>
    </row>
    <row r="15" spans="2:8" x14ac:dyDescent="0.25">
      <c r="D15" t="s">
        <v>117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AEEC-2FA4-44AE-A048-04193C0DF445}">
  <dimension ref="B2:G16"/>
  <sheetViews>
    <sheetView workbookViewId="0">
      <selection activeCell="F7" sqref="F7"/>
    </sheetView>
  </sheetViews>
  <sheetFormatPr defaultColWidth="13" defaultRowHeight="15" x14ac:dyDescent="0.25"/>
  <cols>
    <col min="1" max="1" width="9" style="42" customWidth="1"/>
    <col min="2" max="2" width="13" style="42"/>
    <col min="3" max="3" width="13.5703125" style="42" bestFit="1" customWidth="1"/>
    <col min="4" max="5" width="13" style="42"/>
    <col min="6" max="6" width="94.42578125" style="42" customWidth="1"/>
    <col min="7" max="7" width="28.7109375" style="42" customWidth="1"/>
    <col min="8" max="16384" width="13" style="42"/>
  </cols>
  <sheetData>
    <row r="2" spans="2:7" x14ac:dyDescent="0.25">
      <c r="B2" s="24" t="s">
        <v>198</v>
      </c>
      <c r="C2" s="24" t="s">
        <v>202</v>
      </c>
      <c r="D2" s="24" t="s">
        <v>200</v>
      </c>
      <c r="E2" s="24" t="s">
        <v>199</v>
      </c>
      <c r="F2" s="24" t="s">
        <v>203</v>
      </c>
      <c r="G2" s="24" t="s">
        <v>204</v>
      </c>
    </row>
    <row r="3" spans="2:7" ht="45" x14ac:dyDescent="0.25">
      <c r="B3" s="24">
        <v>5</v>
      </c>
      <c r="C3" s="106">
        <v>45901</v>
      </c>
      <c r="D3" s="27" t="s">
        <v>201</v>
      </c>
      <c r="E3" s="27" t="s">
        <v>206</v>
      </c>
      <c r="F3" s="57" t="s">
        <v>205</v>
      </c>
      <c r="G3" s="57" t="s">
        <v>207</v>
      </c>
    </row>
    <row r="4" spans="2:7" ht="45" x14ac:dyDescent="0.25">
      <c r="B4" s="24">
        <v>6</v>
      </c>
      <c r="C4" s="106">
        <v>46083</v>
      </c>
      <c r="D4" s="27" t="s">
        <v>201</v>
      </c>
      <c r="E4" s="27" t="s">
        <v>226</v>
      </c>
      <c r="F4" s="57" t="s">
        <v>227</v>
      </c>
      <c r="G4" s="57" t="s">
        <v>207</v>
      </c>
    </row>
    <row r="5" spans="2:7" ht="30" x14ac:dyDescent="0.25">
      <c r="B5" s="24">
        <v>7</v>
      </c>
      <c r="C5" s="106">
        <v>46174</v>
      </c>
      <c r="D5" s="27" t="s">
        <v>201</v>
      </c>
      <c r="E5" s="27"/>
      <c r="F5" s="57" t="s">
        <v>281</v>
      </c>
      <c r="G5" s="57" t="s">
        <v>207</v>
      </c>
    </row>
    <row r="6" spans="2:7" x14ac:dyDescent="0.25">
      <c r="B6" s="24"/>
      <c r="C6" s="106"/>
      <c r="D6" s="27"/>
      <c r="E6" s="27"/>
      <c r="F6" s="57"/>
      <c r="G6" s="57"/>
    </row>
    <row r="7" spans="2:7" x14ac:dyDescent="0.25">
      <c r="B7" s="24"/>
      <c r="C7" s="106"/>
      <c r="D7" s="27"/>
      <c r="E7" s="27"/>
      <c r="F7" s="57"/>
      <c r="G7" s="57"/>
    </row>
    <row r="8" spans="2:7" x14ac:dyDescent="0.25">
      <c r="B8" s="24"/>
      <c r="C8" s="106"/>
      <c r="D8" s="27"/>
      <c r="E8" s="27"/>
      <c r="F8" s="57"/>
      <c r="G8" s="57"/>
    </row>
    <row r="9" spans="2:7" x14ac:dyDescent="0.25">
      <c r="B9" s="24"/>
      <c r="C9" s="106"/>
      <c r="D9" s="27"/>
      <c r="E9" s="27"/>
      <c r="F9" s="57"/>
      <c r="G9" s="57"/>
    </row>
    <row r="10" spans="2:7" x14ac:dyDescent="0.25">
      <c r="B10" s="24"/>
      <c r="C10" s="106"/>
      <c r="D10" s="27"/>
      <c r="E10" s="27"/>
      <c r="F10" s="57"/>
      <c r="G10" s="57"/>
    </row>
    <row r="11" spans="2:7" x14ac:dyDescent="0.25">
      <c r="B11" s="24"/>
      <c r="C11" s="106"/>
      <c r="D11" s="27"/>
      <c r="E11" s="27"/>
      <c r="F11" s="57"/>
      <c r="G11" s="57"/>
    </row>
    <row r="12" spans="2:7" x14ac:dyDescent="0.25">
      <c r="B12" s="24"/>
      <c r="C12" s="106"/>
      <c r="D12" s="27"/>
      <c r="E12" s="27"/>
      <c r="F12" s="57"/>
      <c r="G12" s="57"/>
    </row>
    <row r="13" spans="2:7" x14ac:dyDescent="0.25">
      <c r="B13" s="24"/>
      <c r="C13" s="106"/>
      <c r="D13" s="27"/>
      <c r="E13" s="27"/>
      <c r="F13" s="57"/>
      <c r="G13" s="57"/>
    </row>
    <row r="14" spans="2:7" x14ac:dyDescent="0.25">
      <c r="B14" s="24"/>
      <c r="C14" s="106"/>
      <c r="D14" s="27"/>
      <c r="E14" s="27"/>
      <c r="F14" s="57"/>
      <c r="G14" s="57"/>
    </row>
    <row r="15" spans="2:7" x14ac:dyDescent="0.25">
      <c r="B15" s="24"/>
      <c r="C15" s="106"/>
      <c r="D15" s="27"/>
      <c r="E15" s="27"/>
      <c r="F15" s="57"/>
      <c r="G15" s="57"/>
    </row>
    <row r="16" spans="2:7" x14ac:dyDescent="0.25">
      <c r="B16" s="24"/>
      <c r="C16" s="106"/>
      <c r="D16" s="27"/>
      <c r="E16" s="27"/>
      <c r="F16" s="57"/>
      <c r="G16" s="5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F2404D39083B4F85A0C6E2AF24C4EF" ma:contentTypeVersion="12" ma:contentTypeDescription="Create a new document." ma:contentTypeScope="" ma:versionID="0bac7a88449b1f56b1e4f56ee3002fbf">
  <xsd:schema xmlns:xsd="http://www.w3.org/2001/XMLSchema" xmlns:xs="http://www.w3.org/2001/XMLSchema" xmlns:p="http://schemas.microsoft.com/office/2006/metadata/properties" xmlns:ns2="http://schemas.microsoft.com/sharepoint/v4" xmlns:ns3="a818100a-b3b2-4763-a8ee-a4154f39f2e2" xmlns:ns4="d6431484-9268-4049-a9ca-ccf8664123ab" targetNamespace="http://schemas.microsoft.com/office/2006/metadata/properties" ma:root="true" ma:fieldsID="2f5bd82d8f4b32822f890e88ba4dd674" ns2:_="" ns3:_="" ns4:_="">
    <xsd:import namespace="http://schemas.microsoft.com/sharepoint/v4"/>
    <xsd:import namespace="a818100a-b3b2-4763-a8ee-a4154f39f2e2"/>
    <xsd:import namespace="d6431484-9268-4049-a9ca-ccf8664123ab"/>
    <xsd:element name="properties">
      <xsd:complexType>
        <xsd:sequence>
          <xsd:element name="documentManagement">
            <xsd:complexType>
              <xsd:all>
                <xsd:element ref="ns2:IconOverla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18100a-b3b2-4763-a8ee-a4154f39f2e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431484-9268-4049-a9ca-ccf8664123a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a8392cd-f12c-4801-9180-91547c674a92}" ma:internalName="TaxCatchAll" ma:showField="CatchAllData" ma:web="d6431484-9268-4049-a9ca-ccf866412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6431484-9268-4049-a9ca-ccf8664123ab" xsi:nil="true"/>
    <lcf76f155ced4ddcb4097134ff3c332f xmlns="a818100a-b3b2-4763-a8ee-a4154f39f2e2">
      <Terms xmlns="http://schemas.microsoft.com/office/infopath/2007/PartnerControls"/>
    </lcf76f155ced4ddcb4097134ff3c332f>
    <IconOverlay xmlns="http://schemas.microsoft.com/sharepoint/v4" xsi:nil="true"/>
  </documentManagement>
</p:properties>
</file>

<file path=customXml/itemProps1.xml><?xml version="1.0" encoding="utf-8"?>
<ds:datastoreItem xmlns:ds="http://schemas.openxmlformats.org/officeDocument/2006/customXml" ds:itemID="{A0562E34-CA1E-41E2-B1B5-B7248EC0C541}"/>
</file>

<file path=customXml/itemProps2.xml><?xml version="1.0" encoding="utf-8"?>
<ds:datastoreItem xmlns:ds="http://schemas.openxmlformats.org/officeDocument/2006/customXml" ds:itemID="{E58A6509-7C31-4D7F-854A-D95CBA9FA3B0}">
  <ds:schemaRefs>
    <ds:schemaRef ds:uri="http://schemas.microsoft.com/sharepoint/v3/contenttype/forms"/>
  </ds:schemaRefs>
</ds:datastoreItem>
</file>

<file path=customXml/itemProps3.xml><?xml version="1.0" encoding="utf-8"?>
<ds:datastoreItem xmlns:ds="http://schemas.openxmlformats.org/officeDocument/2006/customXml" ds:itemID="{56D6CC69-4E08-4574-93B9-34E889A3305D}">
  <ds:schemaRefs>
    <ds:schemaRef ds:uri="http://schemas.microsoft.com/office/2006/metadata/properties"/>
    <ds:schemaRef ds:uri="2e541e49-0846-49a7-b3ca-8b7f82a5dfb1"/>
    <ds:schemaRef ds:uri="http://purl.org/dc/dcmitype/"/>
    <ds:schemaRef ds:uri="http://schemas.microsoft.com/office/2006/documentManagement/types"/>
    <ds:schemaRef ds:uri="http://www.w3.org/XML/1998/namespace"/>
    <ds:schemaRef ds:uri="http://purl.org/dc/elements/1.1/"/>
    <ds:schemaRef ds:uri="53b7b2de-162e-461c-bdea-b776b4742a1a"/>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Application</vt:lpstr>
      <vt:lpstr>Inputs and Calc</vt:lpstr>
      <vt:lpstr>Leak List</vt:lpstr>
      <vt:lpstr>Loading</vt:lpstr>
      <vt:lpstr>IL TRM calc</vt:lpstr>
      <vt:lpstr>IL TRM v14 Table</vt:lpstr>
      <vt:lpstr>Lookups</vt:lpstr>
      <vt:lpstr>Version 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Horton</dc:creator>
  <cp:keywords/>
  <dc:description/>
  <cp:lastModifiedBy>Ben Reinhart</cp:lastModifiedBy>
  <cp:revision/>
  <dcterms:created xsi:type="dcterms:W3CDTF">2015-06-05T18:17:20Z</dcterms:created>
  <dcterms:modified xsi:type="dcterms:W3CDTF">2026-06-02T01:42:42Z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0x01010072F2404D39083B4F85A0C6E2AF24C4EF</vt:lpwstr>
  </property>
  <property fmtid="{D5CDD505-2E9C-101B-9397-08002B2CF9AE}" pid="3" name="MediaServiceImageTags">
    <vt:lpwstr/>
  </property>
  <property fmtid="{D5CDD505-2E9C-101B-9397-08002B2CF9AE}" pid="4" name="_AdHocReviewCycleID">
    <vt:i4>2023359421</vt:i4>
  </property>
  <property fmtid="{D5CDD505-2E9C-101B-9397-08002B2CF9AE}" pid="5" name="_NewReviewCycle">
    <vt:lpwstr/>
  </property>
  <property fmtid="{D5CDD505-2E9C-101B-9397-08002B2CF9AE}" pid="6" name="_EmailSubject">
    <vt:lpwstr>AES IN CA Leak Calculator Update</vt:lpwstr>
  </property>
  <property fmtid="{D5CDD505-2E9C-101B-9397-08002B2CF9AE}" pid="7" name="_AuthorEmail">
    <vt:lpwstr>ben.reinhart@clearesult.com</vt:lpwstr>
  </property>
  <property fmtid="{D5CDD505-2E9C-101B-9397-08002B2CF9AE}" pid="8" name="_AuthorEmailDisplayName">
    <vt:lpwstr>Ben Reinhart</vt:lpwstr>
  </property>
  <property fmtid="{D5CDD505-2E9C-101B-9397-08002B2CF9AE}" pid="9" name="_ReviewingToolsShownOnce">
    <vt:lpwstr/>
  </property>
</Properties>
</file>